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6-h\"/>
    </mc:Choice>
  </mc:AlternateContent>
  <xr:revisionPtr revIDLastSave="0" documentId="13_ncr:1_{344C406E-B597-4156-BB8F-10FCE2DCBE0E}" xr6:coauthVersionLast="47" xr6:coauthVersionMax="47" xr10:uidLastSave="{00000000-0000-0000-0000-000000000000}"/>
  <bookViews>
    <workbookView xWindow="-120" yWindow="-120" windowWidth="51840" windowHeight="21120" tabRatio="521" xr2:uid="{00000000-000D-0000-FFFF-FFFF00000000}"/>
  </bookViews>
  <sheets>
    <sheet name="基本情報" sheetId="6" r:id="rId1"/>
    <sheet name="ベース" sheetId="1" r:id="rId2"/>
    <sheet name="バルブ" sheetId="5" r:id="rId3"/>
    <sheet name="仕様書作成" sheetId="13" r:id="rId4"/>
    <sheet name="I Oユニット部選択" sheetId="17" r:id="rId5"/>
    <sheet name="発注情報" sheetId="14" r:id="rId6"/>
    <sheet name="御発注用仕様書" sheetId="16" r:id="rId7"/>
  </sheets>
  <definedNames>
    <definedName name="_xlnm.Print_Area" localSheetId="4">'I Oユニット部選択'!$A$1:$AF$39</definedName>
    <definedName name="_xlnm.Print_Area" localSheetId="0">基本情報!$B$1:$AH$39</definedName>
    <definedName name="_xlnm.Print_Area" localSheetId="6">OFFSET(御発注用仕様書!$A$1,0,0,MAX((御発注用仕様書!$A$1:$AJ$67&lt;&gt;"")*ROW(御発注用仕様書!$A$1:$A$67)),36)</definedName>
    <definedName name="_xlnm.Print_Area" localSheetId="3">仕様書作成!$A$1:$AP$79</definedName>
    <definedName name="_xlnm.Print_Area" localSheetId="5">発注情報!$A$1:$E$48</definedName>
    <definedName name="_xlnm.Print_Titles" localSheetId="6">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6" i="13" l="1"/>
  <c r="AH84" i="13"/>
  <c r="AG84" i="13"/>
  <c r="AF84" i="13"/>
  <c r="AE84" i="13"/>
  <c r="AD84" i="13"/>
  <c r="AC84" i="13"/>
  <c r="AB84" i="13"/>
  <c r="AA84" i="13"/>
  <c r="Z84" i="13"/>
  <c r="Y84" i="13"/>
  <c r="X84" i="13"/>
  <c r="W84" i="13"/>
  <c r="V84" i="13"/>
  <c r="U84" i="13"/>
  <c r="T84" i="13"/>
  <c r="S84" i="13"/>
  <c r="R84" i="13"/>
  <c r="Q84" i="13"/>
  <c r="P84" i="13"/>
  <c r="O84" i="13"/>
  <c r="N84" i="13"/>
  <c r="M84" i="13"/>
  <c r="AI84" i="13" s="1"/>
  <c r="L84" i="13"/>
  <c r="K84" i="13"/>
  <c r="AD83" i="13"/>
  <c r="X83" i="13"/>
  <c r="V83" i="13"/>
  <c r="AJ82" i="13"/>
  <c r="AK82" i="13" s="1"/>
  <c r="AL82" i="13" s="1"/>
  <c r="AH82" i="13"/>
  <c r="AG82" i="13"/>
  <c r="AF82" i="13"/>
  <c r="AE82" i="13"/>
  <c r="AD82" i="13"/>
  <c r="AC82" i="13"/>
  <c r="AB82" i="13"/>
  <c r="AA82" i="13"/>
  <c r="Z82" i="13"/>
  <c r="Y82" i="13"/>
  <c r="X82" i="13"/>
  <c r="W82" i="13"/>
  <c r="V82" i="13"/>
  <c r="U82" i="13"/>
  <c r="T82" i="13"/>
  <c r="S82" i="13"/>
  <c r="R82" i="13"/>
  <c r="Q82" i="13"/>
  <c r="Q83" i="13" s="1"/>
  <c r="P82" i="13"/>
  <c r="O82" i="13"/>
  <c r="O83" i="13" s="1"/>
  <c r="N82" i="13"/>
  <c r="N83" i="13" s="1"/>
  <c r="M82" i="13"/>
  <c r="L82" i="13"/>
  <c r="L83" i="13" s="1"/>
  <c r="K82" i="13"/>
  <c r="K83" i="13" s="1"/>
  <c r="AH81" i="13"/>
  <c r="AH83" i="13" s="1"/>
  <c r="AG81" i="13"/>
  <c r="AG83" i="13" s="1"/>
  <c r="AF81" i="13"/>
  <c r="AF83" i="13" s="1"/>
  <c r="AE81" i="13"/>
  <c r="AD81" i="13"/>
  <c r="AC81" i="13"/>
  <c r="AC83" i="13" s="1"/>
  <c r="AB81" i="13"/>
  <c r="AB83" i="13" s="1"/>
  <c r="AA81" i="13"/>
  <c r="AA83" i="13" s="1"/>
  <c r="Z81" i="13"/>
  <c r="Y81" i="13"/>
  <c r="Y83" i="13" s="1"/>
  <c r="X81" i="13"/>
  <c r="W81" i="13"/>
  <c r="W83" i="13"/>
  <c r="V81" i="13"/>
  <c r="U81" i="13"/>
  <c r="U83" i="13" s="1"/>
  <c r="T81" i="13"/>
  <c r="T83" i="13" s="1"/>
  <c r="S81" i="13"/>
  <c r="S83" i="13"/>
  <c r="R81" i="13"/>
  <c r="R83" i="13" s="1"/>
  <c r="Q81" i="13"/>
  <c r="P81" i="13"/>
  <c r="P83" i="13" s="1"/>
  <c r="O81" i="13"/>
  <c r="N81" i="13"/>
  <c r="M81" i="13"/>
  <c r="M83" i="13"/>
  <c r="L81" i="13"/>
  <c r="K81" i="13"/>
  <c r="AH48" i="13"/>
  <c r="AG48" i="13"/>
  <c r="AF48" i="13"/>
  <c r="AE48" i="13"/>
  <c r="AD48" i="13"/>
  <c r="AC48" i="13"/>
  <c r="AB48" i="13"/>
  <c r="AA48" i="13"/>
  <c r="Z48" i="13"/>
  <c r="Y48" i="13"/>
  <c r="X48" i="13"/>
  <c r="W48" i="13"/>
  <c r="V48" i="13"/>
  <c r="U48" i="13"/>
  <c r="T48" i="13"/>
  <c r="S48" i="13"/>
  <c r="R48" i="13"/>
  <c r="Q48" i="13"/>
  <c r="P48" i="13"/>
  <c r="O48" i="13"/>
  <c r="N48" i="13"/>
  <c r="M48" i="13"/>
  <c r="L48" i="13"/>
  <c r="K48" i="13"/>
  <c r="AH42" i="13"/>
  <c r="AG42" i="13"/>
  <c r="AF42" i="13"/>
  <c r="AE42" i="13"/>
  <c r="AD42" i="13"/>
  <c r="AC42" i="13"/>
  <c r="AB42" i="13"/>
  <c r="AA42" i="13"/>
  <c r="Z42" i="13"/>
  <c r="Y42" i="13"/>
  <c r="X42" i="13"/>
  <c r="W42" i="13"/>
  <c r="V42" i="13"/>
  <c r="U42" i="13"/>
  <c r="T42" i="13"/>
  <c r="S42" i="13"/>
  <c r="R42" i="13"/>
  <c r="Q42" i="13"/>
  <c r="P42" i="13"/>
  <c r="O42" i="13"/>
  <c r="N42" i="13"/>
  <c r="M42" i="13"/>
  <c r="L42" i="13"/>
  <c r="K42" i="13"/>
  <c r="J3" i="16"/>
  <c r="C32" i="13"/>
  <c r="J32" i="13" s="1"/>
  <c r="K33" i="13" s="1"/>
  <c r="C35" i="13"/>
  <c r="AQ200" i="14"/>
  <c r="AQ32" i="14" s="1"/>
  <c r="AP200" i="14"/>
  <c r="AO200" i="14"/>
  <c r="AN200" i="14"/>
  <c r="AM200" i="14"/>
  <c r="AM32" i="14"/>
  <c r="AL200" i="14"/>
  <c r="AL32" i="14" s="1"/>
  <c r="AK200" i="14"/>
  <c r="AJ200" i="14"/>
  <c r="AI200" i="14"/>
  <c r="AI32" i="14" s="1"/>
  <c r="AH200" i="14"/>
  <c r="AH32" i="14"/>
  <c r="AG200" i="14"/>
  <c r="AF200" i="14"/>
  <c r="AE200" i="14"/>
  <c r="AE32" i="14" s="1"/>
  <c r="AD200" i="14"/>
  <c r="AC200" i="14"/>
  <c r="AC32" i="14" s="1"/>
  <c r="AB200" i="14"/>
  <c r="AA200" i="14"/>
  <c r="AA32" i="14"/>
  <c r="Z200" i="14"/>
  <c r="Y200" i="14"/>
  <c r="X200" i="14"/>
  <c r="W200" i="14"/>
  <c r="W32" i="14" s="1"/>
  <c r="V200" i="14"/>
  <c r="V32" i="14" s="1"/>
  <c r="U200" i="14"/>
  <c r="T200" i="14"/>
  <c r="AQ201" i="14"/>
  <c r="AP201" i="14"/>
  <c r="AO201" i="14"/>
  <c r="AN201" i="14"/>
  <c r="AN38" i="14" s="1"/>
  <c r="AM201" i="14"/>
  <c r="AL201" i="14"/>
  <c r="AK201" i="14"/>
  <c r="AK38" i="14" s="1"/>
  <c r="AJ201" i="14"/>
  <c r="AJ38" i="14" s="1"/>
  <c r="AI201" i="14"/>
  <c r="AH201" i="14"/>
  <c r="AG201" i="14"/>
  <c r="AG38" i="14" s="1"/>
  <c r="AF201" i="14"/>
  <c r="AF38" i="14" s="1"/>
  <c r="AE201" i="14"/>
  <c r="AD201" i="14"/>
  <c r="AC201" i="14"/>
  <c r="AC38" i="14" s="1"/>
  <c r="AB201" i="14"/>
  <c r="AB38" i="14" s="1"/>
  <c r="AA201" i="14"/>
  <c r="Z201" i="14"/>
  <c r="Y201" i="14"/>
  <c r="X201" i="14"/>
  <c r="X38" i="14" s="1"/>
  <c r="W201" i="14"/>
  <c r="V201" i="14"/>
  <c r="U201" i="14"/>
  <c r="U38" i="14" s="1"/>
  <c r="T201" i="14"/>
  <c r="L112" i="14"/>
  <c r="BB2" i="14"/>
  <c r="L113" i="14"/>
  <c r="L114" i="14"/>
  <c r="L115" i="14"/>
  <c r="L116" i="14"/>
  <c r="AU113" i="14" s="1"/>
  <c r="L117" i="14"/>
  <c r="L118" i="14"/>
  <c r="BB8" i="14" s="1"/>
  <c r="L119" i="14"/>
  <c r="L120" i="14"/>
  <c r="AU117" i="14" s="1"/>
  <c r="L121" i="14"/>
  <c r="L122" i="14"/>
  <c r="AU119" i="14" s="1"/>
  <c r="L123" i="14"/>
  <c r="L124" i="14"/>
  <c r="L224" i="14"/>
  <c r="L125" i="14"/>
  <c r="L126" i="14"/>
  <c r="L127" i="14"/>
  <c r="L128" i="14"/>
  <c r="L130" i="14"/>
  <c r="L131" i="14"/>
  <c r="BB21" i="14" s="1"/>
  <c r="L132" i="14"/>
  <c r="L133" i="14"/>
  <c r="L134" i="14"/>
  <c r="L135" i="14"/>
  <c r="L136" i="14"/>
  <c r="AF4" i="17"/>
  <c r="AV2" i="14"/>
  <c r="AU109" i="14"/>
  <c r="AB112" i="14"/>
  <c r="AA112" i="14"/>
  <c r="Z112" i="14"/>
  <c r="Y112" i="14"/>
  <c r="X112" i="14"/>
  <c r="W112" i="14"/>
  <c r="V112" i="14"/>
  <c r="U112" i="14"/>
  <c r="T112" i="14"/>
  <c r="BJ2" i="14"/>
  <c r="DN14" i="13"/>
  <c r="AQ189" i="14" s="1"/>
  <c r="AQ86" i="14" s="1"/>
  <c r="DM14" i="13"/>
  <c r="AP189" i="14" s="1"/>
  <c r="DL14" i="13"/>
  <c r="DK14" i="13"/>
  <c r="AN189" i="14" s="1"/>
  <c r="DJ14" i="13"/>
  <c r="DI14" i="13"/>
  <c r="DH14" i="13"/>
  <c r="DG14" i="13"/>
  <c r="DF14" i="13"/>
  <c r="DE14" i="13"/>
  <c r="DD14" i="13"/>
  <c r="DC14" i="13"/>
  <c r="DB14" i="13"/>
  <c r="DA14" i="13"/>
  <c r="CZ14" i="13"/>
  <c r="CY14" i="13"/>
  <c r="CX14" i="13"/>
  <c r="CW14" i="13"/>
  <c r="CV14" i="13"/>
  <c r="CU14" i="13"/>
  <c r="CT14" i="13"/>
  <c r="CS14" i="13"/>
  <c r="CR14" i="13"/>
  <c r="CQ14" i="13"/>
  <c r="DN30" i="13"/>
  <c r="DM30" i="13"/>
  <c r="DL30" i="13"/>
  <c r="AO187" i="14" s="1"/>
  <c r="DK30" i="13"/>
  <c r="AN187" i="14" s="1"/>
  <c r="DJ30" i="13"/>
  <c r="DI30" i="13"/>
  <c r="AL187" i="14" s="1"/>
  <c r="DH30" i="13"/>
  <c r="DG30" i="13"/>
  <c r="DF30" i="13"/>
  <c r="DE30" i="13"/>
  <c r="DD30" i="13"/>
  <c r="DC30" i="13"/>
  <c r="DB30" i="13"/>
  <c r="DA30" i="13"/>
  <c r="CZ30" i="13"/>
  <c r="CY30" i="13"/>
  <c r="CX30" i="13"/>
  <c r="AA187" i="14" s="1"/>
  <c r="CW30" i="13"/>
  <c r="Z187" i="14" s="1"/>
  <c r="CV30" i="13"/>
  <c r="Y187" i="14"/>
  <c r="CU30" i="13"/>
  <c r="CT30" i="13"/>
  <c r="CS30" i="13"/>
  <c r="CR30" i="13"/>
  <c r="DN29" i="13"/>
  <c r="DM29" i="13"/>
  <c r="DL29" i="13"/>
  <c r="DK29" i="13"/>
  <c r="DJ29" i="13"/>
  <c r="DI29" i="13"/>
  <c r="DH29" i="13"/>
  <c r="DG29" i="13"/>
  <c r="DF29" i="13"/>
  <c r="DE29" i="13"/>
  <c r="DD29" i="13"/>
  <c r="DC29" i="13"/>
  <c r="AF186" i="14" s="1"/>
  <c r="DB29" i="13"/>
  <c r="DA29" i="13"/>
  <c r="CZ29" i="13"/>
  <c r="CY29" i="13"/>
  <c r="AB186" i="14"/>
  <c r="CX29" i="13"/>
  <c r="CW29" i="13"/>
  <c r="CV29" i="13"/>
  <c r="CU29" i="13"/>
  <c r="X186" i="14" s="1"/>
  <c r="CT29" i="13"/>
  <c r="CS29" i="13"/>
  <c r="V186" i="14" s="1"/>
  <c r="CR29" i="13"/>
  <c r="DN28" i="13"/>
  <c r="DM28" i="13"/>
  <c r="DL28" i="13"/>
  <c r="DK28" i="13"/>
  <c r="DJ28" i="13"/>
  <c r="DI28" i="13"/>
  <c r="DH28" i="13"/>
  <c r="DG28" i="13"/>
  <c r="DF28" i="13"/>
  <c r="DE28" i="13"/>
  <c r="DD28" i="13"/>
  <c r="AG185" i="14" s="1"/>
  <c r="DC28" i="13"/>
  <c r="AF185" i="14" s="1"/>
  <c r="DB28" i="13"/>
  <c r="DA28" i="13"/>
  <c r="CZ28" i="13"/>
  <c r="CY28" i="13"/>
  <c r="CX28" i="13"/>
  <c r="CW28" i="13"/>
  <c r="CV28" i="13"/>
  <c r="CU28" i="13"/>
  <c r="CT28" i="13"/>
  <c r="W185" i="14"/>
  <c r="CS28" i="13"/>
  <c r="CR28" i="13"/>
  <c r="DN26" i="13"/>
  <c r="AQ184" i="14" s="1"/>
  <c r="DM26" i="13"/>
  <c r="DL26" i="13"/>
  <c r="DK26" i="13"/>
  <c r="DJ26" i="13"/>
  <c r="DI26" i="13"/>
  <c r="AL184" i="14" s="1"/>
  <c r="DH26" i="13"/>
  <c r="DG26" i="13"/>
  <c r="DF26" i="13"/>
  <c r="DE26" i="13"/>
  <c r="DD26" i="13"/>
  <c r="DC26" i="13"/>
  <c r="DB26" i="13"/>
  <c r="DA26" i="13"/>
  <c r="CZ26" i="13"/>
  <c r="AC184" i="14" s="1"/>
  <c r="CY26" i="13"/>
  <c r="CX26" i="13"/>
  <c r="CW26" i="13"/>
  <c r="CV26" i="13"/>
  <c r="CU26" i="13"/>
  <c r="X184" i="14" s="1"/>
  <c r="X39" i="14" s="1"/>
  <c r="CT26" i="13"/>
  <c r="CS26" i="13"/>
  <c r="CR26" i="13"/>
  <c r="DN25" i="13"/>
  <c r="DM25" i="13"/>
  <c r="DL25" i="13"/>
  <c r="DK25" i="13"/>
  <c r="DJ25" i="13"/>
  <c r="DI25" i="13"/>
  <c r="AL183" i="14" s="1"/>
  <c r="DH25" i="13"/>
  <c r="DG25" i="13"/>
  <c r="DF25" i="13"/>
  <c r="DE25" i="13"/>
  <c r="DD25" i="13"/>
  <c r="DC25" i="13"/>
  <c r="DB25" i="13"/>
  <c r="DA25" i="13"/>
  <c r="CZ25" i="13"/>
  <c r="CY25" i="13"/>
  <c r="CX25" i="13"/>
  <c r="CW25" i="13"/>
  <c r="CV25" i="13"/>
  <c r="CU25" i="13"/>
  <c r="X183" i="14" s="1"/>
  <c r="CT25" i="13"/>
  <c r="CS25" i="13"/>
  <c r="CR25" i="13"/>
  <c r="U183" i="14" s="1"/>
  <c r="DN24" i="13"/>
  <c r="DM24" i="13"/>
  <c r="DL24" i="13"/>
  <c r="DK24" i="13"/>
  <c r="DJ24" i="13"/>
  <c r="DI24" i="13"/>
  <c r="DH24" i="13"/>
  <c r="DG24" i="13"/>
  <c r="DF24" i="13"/>
  <c r="DE24" i="13"/>
  <c r="DD24" i="13"/>
  <c r="AG182" i="14" s="1"/>
  <c r="DC24" i="13"/>
  <c r="DB24" i="13"/>
  <c r="DA24" i="13"/>
  <c r="CZ24" i="13"/>
  <c r="CY24" i="13"/>
  <c r="CX24" i="13"/>
  <c r="CW24" i="13"/>
  <c r="CV24" i="13"/>
  <c r="CU24" i="13"/>
  <c r="CT24" i="13"/>
  <c r="CS24" i="13"/>
  <c r="CR24" i="13"/>
  <c r="CQ29" i="13"/>
  <c r="CQ30" i="13"/>
  <c r="T187" i="14" s="1"/>
  <c r="CQ28" i="13"/>
  <c r="CQ26" i="13"/>
  <c r="T184" i="14" s="1"/>
  <c r="CQ25" i="13"/>
  <c r="CQ24" i="13"/>
  <c r="AH113" i="13"/>
  <c r="AG113" i="13"/>
  <c r="AF113" i="13"/>
  <c r="AE113" i="13"/>
  <c r="AD113" i="13"/>
  <c r="AC113" i="13"/>
  <c r="AB113" i="13"/>
  <c r="AB114" i="13"/>
  <c r="AA113" i="13"/>
  <c r="AA114" i="13" s="1"/>
  <c r="Z113" i="13"/>
  <c r="Y113" i="13"/>
  <c r="X113" i="13"/>
  <c r="W113" i="13"/>
  <c r="V113" i="13"/>
  <c r="U113" i="13"/>
  <c r="T113" i="13"/>
  <c r="T114" i="13" s="1"/>
  <c r="S113" i="13"/>
  <c r="R113" i="13"/>
  <c r="Q113" i="13"/>
  <c r="P113" i="13"/>
  <c r="P114" i="13" s="1"/>
  <c r="O113" i="13"/>
  <c r="N113" i="13"/>
  <c r="M113" i="13"/>
  <c r="L113" i="13"/>
  <c r="AH112" i="13"/>
  <c r="AG112" i="13"/>
  <c r="AF112" i="13"/>
  <c r="AF114" i="13" s="1"/>
  <c r="AE112" i="13"/>
  <c r="AE114" i="13"/>
  <c r="AD112" i="13"/>
  <c r="AC112" i="13"/>
  <c r="AC114" i="13"/>
  <c r="AB112" i="13"/>
  <c r="AA112" i="13"/>
  <c r="Z112" i="13"/>
  <c r="Y112" i="13"/>
  <c r="Y114" i="13" s="1"/>
  <c r="X112" i="13"/>
  <c r="W112" i="13"/>
  <c r="V112" i="13"/>
  <c r="U112" i="13"/>
  <c r="U114" i="13" s="1"/>
  <c r="T112" i="13"/>
  <c r="S112" i="13"/>
  <c r="S114" i="13"/>
  <c r="R112" i="13"/>
  <c r="Q112" i="13"/>
  <c r="P112" i="13"/>
  <c r="O112" i="13"/>
  <c r="N112" i="13"/>
  <c r="N114" i="13" s="1"/>
  <c r="M112" i="13"/>
  <c r="M114" i="13" s="1"/>
  <c r="L112" i="13"/>
  <c r="L114" i="13" s="1"/>
  <c r="K113" i="13"/>
  <c r="K112" i="13"/>
  <c r="K114" i="13"/>
  <c r="F10" i="5"/>
  <c r="R10" i="5" s="1"/>
  <c r="F7" i="1"/>
  <c r="R7" i="1" s="1"/>
  <c r="U54" i="13" s="1"/>
  <c r="F31" i="1"/>
  <c r="R31" i="1" s="1"/>
  <c r="L33" i="13"/>
  <c r="L36" i="13"/>
  <c r="L95" i="13"/>
  <c r="L99" i="13"/>
  <c r="L100" i="13"/>
  <c r="F49" i="1"/>
  <c r="R49" i="1"/>
  <c r="F55" i="1"/>
  <c r="R55" i="1" s="1"/>
  <c r="M33" i="13"/>
  <c r="M36" i="13"/>
  <c r="M95" i="13"/>
  <c r="M99" i="13"/>
  <c r="M100" i="13"/>
  <c r="N33" i="13"/>
  <c r="N36" i="13"/>
  <c r="N95" i="13"/>
  <c r="N99" i="13"/>
  <c r="N100" i="13"/>
  <c r="O33" i="13"/>
  <c r="O36" i="13"/>
  <c r="O95" i="13"/>
  <c r="O99" i="13"/>
  <c r="O100" i="13"/>
  <c r="P33" i="13"/>
  <c r="P36" i="13"/>
  <c r="P95" i="13"/>
  <c r="P99" i="13"/>
  <c r="P100" i="13"/>
  <c r="Q33" i="13"/>
  <c r="Q36" i="13"/>
  <c r="Q95" i="13"/>
  <c r="Q99" i="13"/>
  <c r="Q100" i="13"/>
  <c r="Q114" i="13"/>
  <c r="R33" i="13"/>
  <c r="R36" i="13"/>
  <c r="R95" i="13"/>
  <c r="R99" i="13"/>
  <c r="R100" i="13"/>
  <c r="R114" i="13"/>
  <c r="S33" i="13"/>
  <c r="S36" i="13"/>
  <c r="T33" i="13"/>
  <c r="T36" i="13"/>
  <c r="U33" i="13"/>
  <c r="U36" i="13"/>
  <c r="V33" i="13"/>
  <c r="V36" i="13"/>
  <c r="W33" i="13"/>
  <c r="W36" i="13"/>
  <c r="X33" i="13"/>
  <c r="X36" i="13"/>
  <c r="Y33" i="13"/>
  <c r="Y36" i="13"/>
  <c r="Z33" i="13"/>
  <c r="Z36" i="13"/>
  <c r="Z114" i="13"/>
  <c r="AA33" i="13"/>
  <c r="AA36" i="13"/>
  <c r="AB33" i="13"/>
  <c r="AB36" i="13"/>
  <c r="AC33" i="13"/>
  <c r="AC36" i="13"/>
  <c r="AD33" i="13"/>
  <c r="AD36" i="13"/>
  <c r="AE33" i="13"/>
  <c r="AE36" i="13"/>
  <c r="AF33" i="13"/>
  <c r="AF36" i="13"/>
  <c r="AG33" i="13"/>
  <c r="AG36" i="13"/>
  <c r="K95" i="13"/>
  <c r="K99" i="13"/>
  <c r="K100" i="13"/>
  <c r="K38" i="13"/>
  <c r="AP51" i="13"/>
  <c r="M73" i="14" s="1"/>
  <c r="N73" i="14" s="1"/>
  <c r="AP53" i="13"/>
  <c r="M74" i="14" s="1"/>
  <c r="AV74" i="14"/>
  <c r="AP63" i="13"/>
  <c r="M75" i="14" s="1"/>
  <c r="AV75" i="14" s="1"/>
  <c r="AP64" i="13"/>
  <c r="M76" i="14" s="1"/>
  <c r="N76" i="14" s="1"/>
  <c r="AP65" i="13"/>
  <c r="AI65" i="13"/>
  <c r="M77" i="14"/>
  <c r="N77" i="14" s="1"/>
  <c r="F16" i="5"/>
  <c r="R16" i="5" s="1"/>
  <c r="AC104" i="13" s="1"/>
  <c r="F46" i="1"/>
  <c r="R46" i="1"/>
  <c r="AF5" i="17"/>
  <c r="M113" i="14" s="1"/>
  <c r="AF6" i="17"/>
  <c r="M114" i="14" s="1"/>
  <c r="AF7" i="17"/>
  <c r="M115" i="14"/>
  <c r="M215" i="14" s="1"/>
  <c r="AF8" i="17"/>
  <c r="M116" i="14"/>
  <c r="AF9" i="17"/>
  <c r="M117" i="14" s="1"/>
  <c r="AF10" i="17"/>
  <c r="M118" i="14" s="1"/>
  <c r="AF11" i="17"/>
  <c r="M119" i="14" s="1"/>
  <c r="AF12" i="17"/>
  <c r="M120" i="14"/>
  <c r="AF13" i="17"/>
  <c r="M121" i="14"/>
  <c r="AF14" i="17"/>
  <c r="M122" i="14" s="1"/>
  <c r="AF15" i="17"/>
  <c r="M123" i="14"/>
  <c r="M223" i="14" s="1"/>
  <c r="AF16" i="17"/>
  <c r="M124" i="14"/>
  <c r="M224" i="14" s="1"/>
  <c r="AF17" i="17"/>
  <c r="M125" i="14"/>
  <c r="AF18" i="17"/>
  <c r="M126" i="14" s="1"/>
  <c r="AF19" i="17"/>
  <c r="M127" i="14" s="1"/>
  <c r="AF20" i="17"/>
  <c r="M128" i="14" s="1"/>
  <c r="AF21" i="17"/>
  <c r="M129" i="14" s="1"/>
  <c r="M229" i="14" s="1"/>
  <c r="AF22" i="17"/>
  <c r="AF23" i="17"/>
  <c r="M131" i="14" s="1"/>
  <c r="AF24" i="17"/>
  <c r="M132" i="14"/>
  <c r="AF25" i="17"/>
  <c r="M133" i="14"/>
  <c r="BC23" i="14"/>
  <c r="AF26" i="17"/>
  <c r="M134" i="14" s="1"/>
  <c r="T182" i="14"/>
  <c r="L46" i="14"/>
  <c r="L53" i="14"/>
  <c r="V184" i="14"/>
  <c r="V49" i="14" s="1"/>
  <c r="L58" i="14"/>
  <c r="AC58" i="14" s="1"/>
  <c r="W186" i="14"/>
  <c r="W187" i="14"/>
  <c r="L68" i="14"/>
  <c r="X185" i="14"/>
  <c r="X187" i="14"/>
  <c r="Y186" i="14"/>
  <c r="Y185" i="14"/>
  <c r="Z186" i="14"/>
  <c r="Z185" i="14"/>
  <c r="AA186" i="14"/>
  <c r="AA185" i="14"/>
  <c r="AB185" i="14"/>
  <c r="AC186" i="14"/>
  <c r="AC185" i="14"/>
  <c r="AC55" i="14" s="1"/>
  <c r="L62" i="14"/>
  <c r="L93" i="14"/>
  <c r="AU93" i="14" s="1"/>
  <c r="L94" i="14"/>
  <c r="AU94" i="14" s="1"/>
  <c r="L95" i="14"/>
  <c r="AU95" i="14" s="1"/>
  <c r="L96" i="14"/>
  <c r="L97" i="14"/>
  <c r="L98" i="14"/>
  <c r="AU98" i="14"/>
  <c r="L99" i="14"/>
  <c r="AU99" i="14"/>
  <c r="L100" i="14"/>
  <c r="AU100" i="14" s="1"/>
  <c r="L101" i="14"/>
  <c r="AU101" i="14" s="1"/>
  <c r="L102" i="14"/>
  <c r="AU102" i="14" s="1"/>
  <c r="L103" i="14"/>
  <c r="AU103" i="14" s="1"/>
  <c r="L104" i="14"/>
  <c r="L105" i="14"/>
  <c r="L106" i="14"/>
  <c r="AU106" i="14"/>
  <c r="L107" i="14"/>
  <c r="AU107" i="14"/>
  <c r="L108" i="14"/>
  <c r="AU108" i="14" s="1"/>
  <c r="L109" i="14"/>
  <c r="L110" i="14"/>
  <c r="L111" i="14"/>
  <c r="AP34" i="13"/>
  <c r="AP31" i="13"/>
  <c r="AP56" i="13"/>
  <c r="F43" i="1"/>
  <c r="R43" i="1"/>
  <c r="U38" i="13"/>
  <c r="T38" i="13"/>
  <c r="S38" i="13"/>
  <c r="R38" i="13"/>
  <c r="Q38" i="13"/>
  <c r="P38" i="13"/>
  <c r="O38" i="13"/>
  <c r="N38" i="13"/>
  <c r="M38" i="13"/>
  <c r="L38" i="13"/>
  <c r="C38" i="13"/>
  <c r="AH38" i="13"/>
  <c r="AG38" i="13"/>
  <c r="AF38" i="13"/>
  <c r="AE38" i="13"/>
  <c r="AD38" i="13"/>
  <c r="AC38" i="13"/>
  <c r="AB38" i="13"/>
  <c r="AA38" i="13"/>
  <c r="Z38" i="13"/>
  <c r="Y38" i="13"/>
  <c r="X38" i="13"/>
  <c r="W38" i="13"/>
  <c r="V38" i="13"/>
  <c r="AQ31" i="13"/>
  <c r="AJ32" i="13" s="1"/>
  <c r="AQ32" i="13"/>
  <c r="AS200" i="14"/>
  <c r="AQ34" i="13"/>
  <c r="F28" i="1"/>
  <c r="R28" i="1"/>
  <c r="AP37" i="13"/>
  <c r="F34" i="1"/>
  <c r="R34" i="1" s="1"/>
  <c r="S34" i="1"/>
  <c r="W29" i="17"/>
  <c r="X29" i="17"/>
  <c r="Y29" i="17"/>
  <c r="AC29" i="17"/>
  <c r="AB29" i="17"/>
  <c r="AA29" i="17"/>
  <c r="Z29" i="17"/>
  <c r="U185" i="14"/>
  <c r="W2" i="13"/>
  <c r="T2" i="13"/>
  <c r="N2" i="13"/>
  <c r="L24" i="16"/>
  <c r="M24" i="16"/>
  <c r="N24" i="16"/>
  <c r="O24" i="16"/>
  <c r="P24" i="16"/>
  <c r="Q24" i="16"/>
  <c r="R24" i="16"/>
  <c r="S24" i="16"/>
  <c r="T24" i="16"/>
  <c r="U24" i="16"/>
  <c r="V24" i="16"/>
  <c r="W24" i="16"/>
  <c r="X24" i="16"/>
  <c r="Y24" i="16"/>
  <c r="Z24" i="16"/>
  <c r="AA24" i="16"/>
  <c r="AB24" i="16"/>
  <c r="AC24" i="16"/>
  <c r="AD24" i="16"/>
  <c r="AE24" i="16"/>
  <c r="AF24" i="16"/>
  <c r="AG24" i="16"/>
  <c r="AH24" i="16"/>
  <c r="L25" i="16"/>
  <c r="M25" i="16"/>
  <c r="N25" i="16"/>
  <c r="O25" i="16"/>
  <c r="P25" i="16"/>
  <c r="Q25" i="16"/>
  <c r="R25" i="16"/>
  <c r="S25" i="16"/>
  <c r="T25" i="16"/>
  <c r="U25" i="16"/>
  <c r="V25" i="16"/>
  <c r="W25" i="16"/>
  <c r="X25" i="16"/>
  <c r="Y25" i="16"/>
  <c r="Z25" i="16"/>
  <c r="AA25" i="16"/>
  <c r="AB25" i="16"/>
  <c r="AC25" i="16"/>
  <c r="AD25" i="16"/>
  <c r="AE25" i="16"/>
  <c r="AF25" i="16"/>
  <c r="AG25" i="16"/>
  <c r="AH25" i="16"/>
  <c r="K25" i="16"/>
  <c r="K24" i="16"/>
  <c r="U195" i="14"/>
  <c r="U73" i="14" s="1"/>
  <c r="V195" i="14"/>
  <c r="V73" i="14" s="1"/>
  <c r="W195" i="14"/>
  <c r="W73" i="14" s="1"/>
  <c r="X195" i="14"/>
  <c r="X73" i="14" s="1"/>
  <c r="Y195" i="14"/>
  <c r="Y73" i="14" s="1"/>
  <c r="Z195" i="14"/>
  <c r="Z73" i="14"/>
  <c r="AA195" i="14"/>
  <c r="AA73" i="14" s="1"/>
  <c r="AB195" i="14"/>
  <c r="AB73" i="14" s="1"/>
  <c r="AC195" i="14"/>
  <c r="AC73" i="14" s="1"/>
  <c r="AD195" i="14"/>
  <c r="AD73" i="14"/>
  <c r="AE195" i="14"/>
  <c r="AE73" i="14" s="1"/>
  <c r="AF195" i="14"/>
  <c r="AF73" i="14" s="1"/>
  <c r="AG195" i="14"/>
  <c r="AG73" i="14"/>
  <c r="AH195" i="14"/>
  <c r="AH73" i="14"/>
  <c r="AI195" i="14"/>
  <c r="AI73" i="14" s="1"/>
  <c r="AJ195" i="14"/>
  <c r="AJ73" i="14" s="1"/>
  <c r="AK195" i="14"/>
  <c r="AK73" i="14" s="1"/>
  <c r="AL195" i="14"/>
  <c r="AL73" i="14" s="1"/>
  <c r="AM195" i="14"/>
  <c r="AM73" i="14" s="1"/>
  <c r="AN195" i="14"/>
  <c r="AN73" i="14" s="1"/>
  <c r="AO195" i="14"/>
  <c r="AO73" i="14" s="1"/>
  <c r="AP195" i="14"/>
  <c r="AP73" i="14"/>
  <c r="AQ195" i="14"/>
  <c r="AQ73" i="14" s="1"/>
  <c r="U196" i="14"/>
  <c r="U74" i="14" s="1"/>
  <c r="V196" i="14"/>
  <c r="V74" i="14"/>
  <c r="W196" i="14"/>
  <c r="W74" i="14"/>
  <c r="X196" i="14"/>
  <c r="X74" i="14" s="1"/>
  <c r="Y196" i="14"/>
  <c r="Y74" i="14" s="1"/>
  <c r="Z196" i="14"/>
  <c r="Z74" i="14" s="1"/>
  <c r="AA196" i="14"/>
  <c r="AA74" i="14" s="1"/>
  <c r="AB196" i="14"/>
  <c r="AB74" i="14" s="1"/>
  <c r="AC196" i="14"/>
  <c r="AC74" i="14" s="1"/>
  <c r="AD196" i="14"/>
  <c r="AD74" i="14"/>
  <c r="AE196" i="14"/>
  <c r="AE74" i="14" s="1"/>
  <c r="AF196" i="14"/>
  <c r="AF74" i="14" s="1"/>
  <c r="AG196" i="14"/>
  <c r="AG74" i="14" s="1"/>
  <c r="AH196" i="14"/>
  <c r="AH74" i="14"/>
  <c r="AI196" i="14"/>
  <c r="AI74" i="14" s="1"/>
  <c r="AJ196" i="14"/>
  <c r="AJ74" i="14" s="1"/>
  <c r="AK196" i="14"/>
  <c r="AK74" i="14" s="1"/>
  <c r="AL196" i="14"/>
  <c r="AL74" i="14" s="1"/>
  <c r="AM196" i="14"/>
  <c r="AM74" i="14"/>
  <c r="AN196" i="14"/>
  <c r="AN74" i="14" s="1"/>
  <c r="AO196" i="14"/>
  <c r="AO74" i="14" s="1"/>
  <c r="AP196" i="14"/>
  <c r="AP74" i="14" s="1"/>
  <c r="AQ196" i="14"/>
  <c r="AQ74" i="14"/>
  <c r="U197" i="14"/>
  <c r="U75" i="14" s="1"/>
  <c r="V197" i="14"/>
  <c r="V75" i="14" s="1"/>
  <c r="W197" i="14"/>
  <c r="W75" i="14" s="1"/>
  <c r="X197" i="14"/>
  <c r="X75" i="14" s="1"/>
  <c r="Y197" i="14"/>
  <c r="Y75" i="14" s="1"/>
  <c r="Z197" i="14"/>
  <c r="Z75" i="14" s="1"/>
  <c r="AA197" i="14"/>
  <c r="AA75" i="14"/>
  <c r="AB197" i="14"/>
  <c r="AB75" i="14"/>
  <c r="AC197" i="14"/>
  <c r="AC75" i="14" s="1"/>
  <c r="AD197" i="14"/>
  <c r="AD75" i="14" s="1"/>
  <c r="AE197" i="14"/>
  <c r="AE75" i="14"/>
  <c r="AF197" i="14"/>
  <c r="AF75" i="14" s="1"/>
  <c r="AG197" i="14"/>
  <c r="AG75" i="14" s="1"/>
  <c r="AH197" i="14"/>
  <c r="AH75" i="14" s="1"/>
  <c r="AI197" i="14"/>
  <c r="AI75" i="14" s="1"/>
  <c r="AJ197" i="14"/>
  <c r="AJ75" i="14" s="1"/>
  <c r="AK197" i="14"/>
  <c r="AK75" i="14" s="1"/>
  <c r="AL197" i="14"/>
  <c r="AL75" i="14" s="1"/>
  <c r="AM197" i="14"/>
  <c r="AM75" i="14"/>
  <c r="AN197" i="14"/>
  <c r="AN75" i="14" s="1"/>
  <c r="AO197" i="14"/>
  <c r="AO75" i="14" s="1"/>
  <c r="AP197" i="14"/>
  <c r="AP75" i="14" s="1"/>
  <c r="AQ197" i="14"/>
  <c r="AQ75" i="14"/>
  <c r="U198" i="14"/>
  <c r="U76" i="14" s="1"/>
  <c r="V198" i="14"/>
  <c r="V76" i="14" s="1"/>
  <c r="W198" i="14"/>
  <c r="W76" i="14" s="1"/>
  <c r="X198" i="14"/>
  <c r="X76" i="14" s="1"/>
  <c r="Y198" i="14"/>
  <c r="Y76" i="14" s="1"/>
  <c r="Z198" i="14"/>
  <c r="Z76" i="14" s="1"/>
  <c r="AA198" i="14"/>
  <c r="AA76" i="14" s="1"/>
  <c r="AB198" i="14"/>
  <c r="AB76" i="14" s="1"/>
  <c r="AC198" i="14"/>
  <c r="AC76" i="14" s="1"/>
  <c r="AD198" i="14"/>
  <c r="AD76" i="14" s="1"/>
  <c r="AE198" i="14"/>
  <c r="AE76" i="14" s="1"/>
  <c r="AF198" i="14"/>
  <c r="AF76" i="14"/>
  <c r="AG198" i="14"/>
  <c r="AG76" i="14"/>
  <c r="AH198" i="14"/>
  <c r="AH76" i="14" s="1"/>
  <c r="AI198" i="14"/>
  <c r="AI76" i="14" s="1"/>
  <c r="AJ198" i="14"/>
  <c r="AJ76" i="14" s="1"/>
  <c r="AK198" i="14"/>
  <c r="AK76" i="14" s="1"/>
  <c r="AL198" i="14"/>
  <c r="AL76" i="14" s="1"/>
  <c r="AM198" i="14"/>
  <c r="AM76" i="14" s="1"/>
  <c r="AN198" i="14"/>
  <c r="AN76" i="14"/>
  <c r="AO198" i="14"/>
  <c r="AO76" i="14" s="1"/>
  <c r="AP198" i="14"/>
  <c r="AP76" i="14" s="1"/>
  <c r="AQ198" i="14"/>
  <c r="AQ76" i="14" s="1"/>
  <c r="U199" i="14"/>
  <c r="U77" i="14"/>
  <c r="V199" i="14"/>
  <c r="V77" i="14" s="1"/>
  <c r="W199" i="14"/>
  <c r="W77" i="14" s="1"/>
  <c r="X199" i="14"/>
  <c r="X77" i="14" s="1"/>
  <c r="Y199" i="14"/>
  <c r="Y77" i="14" s="1"/>
  <c r="Z199" i="14"/>
  <c r="Z77" i="14"/>
  <c r="AA199" i="14"/>
  <c r="AA77" i="14" s="1"/>
  <c r="AB199" i="14"/>
  <c r="AB77" i="14" s="1"/>
  <c r="AC199" i="14"/>
  <c r="AC77" i="14"/>
  <c r="AD199" i="14"/>
  <c r="AD77" i="14" s="1"/>
  <c r="AE199" i="14"/>
  <c r="AE77" i="14" s="1"/>
  <c r="AF199" i="14"/>
  <c r="AF77" i="14" s="1"/>
  <c r="AG199" i="14"/>
  <c r="AG77" i="14" s="1"/>
  <c r="AH199" i="14"/>
  <c r="AH77" i="14"/>
  <c r="AI199" i="14"/>
  <c r="AI77" i="14" s="1"/>
  <c r="AJ199" i="14"/>
  <c r="AJ77" i="14" s="1"/>
  <c r="AK199" i="14"/>
  <c r="AK77" i="14" s="1"/>
  <c r="AL199" i="14"/>
  <c r="AL77" i="14"/>
  <c r="AM199" i="14"/>
  <c r="AM77" i="14" s="1"/>
  <c r="AN199" i="14"/>
  <c r="AN77" i="14" s="1"/>
  <c r="AO199" i="14"/>
  <c r="AO77" i="14" s="1"/>
  <c r="AP199" i="14"/>
  <c r="AP77" i="14" s="1"/>
  <c r="AQ199" i="14"/>
  <c r="AQ77" i="14" s="1"/>
  <c r="T198" i="14"/>
  <c r="T76" i="14" s="1"/>
  <c r="T199" i="14"/>
  <c r="T77" i="14" s="1"/>
  <c r="T196" i="14"/>
  <c r="T74" i="14"/>
  <c r="T197" i="14"/>
  <c r="T75" i="14" s="1"/>
  <c r="T195" i="14"/>
  <c r="T73" i="14" s="1"/>
  <c r="F19" i="5"/>
  <c r="R19" i="5" s="1"/>
  <c r="L67" i="13"/>
  <c r="L86" i="13" s="1"/>
  <c r="M67" i="13"/>
  <c r="M86" i="13" s="1"/>
  <c r="N67" i="13"/>
  <c r="N86" i="13" s="1"/>
  <c r="O67" i="13"/>
  <c r="O86" i="13" s="1"/>
  <c r="P67" i="13"/>
  <c r="Q67" i="13"/>
  <c r="Q86" i="13" s="1"/>
  <c r="R67" i="13"/>
  <c r="R86" i="13" s="1"/>
  <c r="S67" i="13"/>
  <c r="S86" i="13" s="1"/>
  <c r="T67" i="13"/>
  <c r="T86" i="13" s="1"/>
  <c r="U67" i="13"/>
  <c r="U86" i="13" s="1"/>
  <c r="V67" i="13"/>
  <c r="V86" i="13" s="1"/>
  <c r="W67" i="13"/>
  <c r="W86" i="13" s="1"/>
  <c r="X67" i="13"/>
  <c r="X86" i="13" s="1"/>
  <c r="Y67" i="13"/>
  <c r="Y86" i="13" s="1"/>
  <c r="Z67" i="13"/>
  <c r="Z86" i="13" s="1"/>
  <c r="AA67" i="13"/>
  <c r="AA86" i="13" s="1"/>
  <c r="AB67" i="13"/>
  <c r="AB86" i="13" s="1"/>
  <c r="AC67" i="13"/>
  <c r="AC86" i="13" s="1"/>
  <c r="AD67" i="13"/>
  <c r="AD86" i="13" s="1"/>
  <c r="AE67" i="13"/>
  <c r="AE86" i="13" s="1"/>
  <c r="AF67" i="13"/>
  <c r="AF86" i="13" s="1"/>
  <c r="AG67" i="13"/>
  <c r="AG86" i="13" s="1"/>
  <c r="AH67" i="13"/>
  <c r="AH86" i="13" s="1"/>
  <c r="B8" i="13"/>
  <c r="AO6" i="13"/>
  <c r="K2" i="13"/>
  <c r="E2" i="13"/>
  <c r="B2" i="13"/>
  <c r="DQ121" i="13"/>
  <c r="AS111" i="14"/>
  <c r="DP121" i="13"/>
  <c r="AR111" i="14" s="1"/>
  <c r="DO121" i="13"/>
  <c r="DN121" i="13"/>
  <c r="DM121" i="13"/>
  <c r="AP111" i="14" s="1"/>
  <c r="DL121" i="13"/>
  <c r="AO111" i="14" s="1"/>
  <c r="DK121" i="13"/>
  <c r="DJ121" i="13"/>
  <c r="DI121" i="13"/>
  <c r="AL111" i="14" s="1"/>
  <c r="DH121" i="13"/>
  <c r="DG121" i="13"/>
  <c r="DF121" i="13"/>
  <c r="AI111" i="14" s="1"/>
  <c r="DE121" i="13"/>
  <c r="AH111" i="14" s="1"/>
  <c r="DD121" i="13"/>
  <c r="AG111" i="14" s="1"/>
  <c r="DC121" i="13"/>
  <c r="DB121" i="13"/>
  <c r="DA121" i="13"/>
  <c r="CZ121" i="13"/>
  <c r="AC111" i="14" s="1"/>
  <c r="CY121" i="13"/>
  <c r="AB111" i="14" s="1"/>
  <c r="CX121" i="13"/>
  <c r="AA111" i="14" s="1"/>
  <c r="CW121" i="13"/>
  <c r="CV121" i="13"/>
  <c r="CU121" i="13"/>
  <c r="CT121" i="13"/>
  <c r="CS121" i="13"/>
  <c r="CR121" i="13"/>
  <c r="U111" i="14" s="1"/>
  <c r="CQ121" i="13"/>
  <c r="CP121" i="13"/>
  <c r="S111" i="14" s="1"/>
  <c r="CO121" i="13"/>
  <c r="R111" i="14" s="1"/>
  <c r="DQ120" i="13"/>
  <c r="DP120" i="13"/>
  <c r="DO120" i="13"/>
  <c r="DN120" i="13"/>
  <c r="AQ110" i="14"/>
  <c r="DM120" i="13"/>
  <c r="DL120" i="13"/>
  <c r="AO110" i="14"/>
  <c r="DK120" i="13"/>
  <c r="DJ120" i="13"/>
  <c r="AM110" i="14"/>
  <c r="DI120" i="13"/>
  <c r="AL110" i="14" s="1"/>
  <c r="DH120" i="13"/>
  <c r="DG120" i="13"/>
  <c r="DF120" i="13"/>
  <c r="AI110" i="14"/>
  <c r="DE120" i="13"/>
  <c r="AH110" i="14" s="1"/>
  <c r="DD120" i="13"/>
  <c r="AG110" i="14" s="1"/>
  <c r="DC120" i="13"/>
  <c r="AF110" i="14" s="1"/>
  <c r="DB120" i="13"/>
  <c r="AE110" i="14" s="1"/>
  <c r="DA120" i="13"/>
  <c r="AD110" i="14" s="1"/>
  <c r="CZ120" i="13"/>
  <c r="AC110" i="14" s="1"/>
  <c r="CY120" i="13"/>
  <c r="AB110" i="14"/>
  <c r="CX120" i="13"/>
  <c r="AA110" i="14" s="1"/>
  <c r="CW120" i="13"/>
  <c r="CV120" i="13"/>
  <c r="Y110" i="14"/>
  <c r="CU120" i="13"/>
  <c r="CT120" i="13"/>
  <c r="W110" i="14" s="1"/>
  <c r="CS120" i="13"/>
  <c r="CR120" i="13"/>
  <c r="U110" i="14" s="1"/>
  <c r="CQ120" i="13"/>
  <c r="CP120" i="13"/>
  <c r="S110" i="14"/>
  <c r="CO120" i="13"/>
  <c r="DQ119" i="13"/>
  <c r="DP119" i="13"/>
  <c r="DO119" i="13"/>
  <c r="DN119" i="13"/>
  <c r="AQ109" i="14"/>
  <c r="DM119" i="13"/>
  <c r="DL119" i="13"/>
  <c r="DK119" i="13"/>
  <c r="AN109" i="14" s="1"/>
  <c r="DJ119" i="13"/>
  <c r="AM109" i="14" s="1"/>
  <c r="DI119" i="13"/>
  <c r="DH119" i="13"/>
  <c r="AK109" i="14" s="1"/>
  <c r="DG119" i="13"/>
  <c r="AJ109" i="14"/>
  <c r="DF119" i="13"/>
  <c r="AI109" i="14" s="1"/>
  <c r="DE119" i="13"/>
  <c r="AH109" i="14" s="1"/>
  <c r="DD119" i="13"/>
  <c r="AG109" i="14" s="1"/>
  <c r="DC119" i="13"/>
  <c r="AF109" i="14" s="1"/>
  <c r="DB119" i="13"/>
  <c r="AE109" i="14" s="1"/>
  <c r="DA119" i="13"/>
  <c r="CZ119" i="13"/>
  <c r="CY119" i="13"/>
  <c r="AB109" i="14" s="1"/>
  <c r="CX119" i="13"/>
  <c r="AA109" i="14"/>
  <c r="CW119" i="13"/>
  <c r="Z109" i="14" s="1"/>
  <c r="CV119" i="13"/>
  <c r="CU119" i="13"/>
  <c r="X109" i="14"/>
  <c r="CT119" i="13"/>
  <c r="W109" i="14"/>
  <c r="CS119" i="13"/>
  <c r="V109" i="14" s="1"/>
  <c r="CR119" i="13"/>
  <c r="CQ119" i="13"/>
  <c r="T109" i="14"/>
  <c r="CP119" i="13"/>
  <c r="S109" i="14" s="1"/>
  <c r="CO119" i="13"/>
  <c r="R109" i="14" s="1"/>
  <c r="DQ118" i="13"/>
  <c r="AS108" i="14" s="1"/>
  <c r="DP118" i="13"/>
  <c r="AR108" i="14" s="1"/>
  <c r="DO118" i="13"/>
  <c r="DN118" i="13"/>
  <c r="DM118" i="13"/>
  <c r="DL118" i="13"/>
  <c r="AO108" i="14" s="1"/>
  <c r="DK118" i="13"/>
  <c r="AN108" i="14" s="1"/>
  <c r="DJ118" i="13"/>
  <c r="DI118" i="13"/>
  <c r="DH118" i="13"/>
  <c r="AK108" i="14" s="1"/>
  <c r="DG118" i="13"/>
  <c r="AJ108" i="14" s="1"/>
  <c r="DF118" i="13"/>
  <c r="DE118" i="13"/>
  <c r="AH108" i="14" s="1"/>
  <c r="DD118" i="13"/>
  <c r="AG108" i="14"/>
  <c r="DC118" i="13"/>
  <c r="AF108" i="14"/>
  <c r="DB118" i="13"/>
  <c r="AE108" i="14" s="1"/>
  <c r="DA118" i="13"/>
  <c r="CZ118" i="13"/>
  <c r="AC108" i="14"/>
  <c r="CY118" i="13"/>
  <c r="AB108" i="14" s="1"/>
  <c r="CX118" i="13"/>
  <c r="CW118" i="13"/>
  <c r="CV118" i="13"/>
  <c r="Y108" i="14"/>
  <c r="CU118" i="13"/>
  <c r="X108" i="14" s="1"/>
  <c r="CT118" i="13"/>
  <c r="W108" i="14" s="1"/>
  <c r="CS118" i="13"/>
  <c r="V108" i="14" s="1"/>
  <c r="CR118" i="13"/>
  <c r="U108" i="14" s="1"/>
  <c r="CQ118" i="13"/>
  <c r="T108" i="14"/>
  <c r="CP118" i="13"/>
  <c r="CO118" i="13"/>
  <c r="DQ117" i="13"/>
  <c r="AS107" i="14"/>
  <c r="DP117" i="13"/>
  <c r="AR107" i="14"/>
  <c r="DO117" i="13"/>
  <c r="DN117" i="13"/>
  <c r="AQ107" i="14" s="1"/>
  <c r="DM117" i="13"/>
  <c r="AP107" i="14" s="1"/>
  <c r="DL117" i="13"/>
  <c r="AO107" i="14" s="1"/>
  <c r="DK117" i="13"/>
  <c r="AN107" i="14" s="1"/>
  <c r="DJ117" i="13"/>
  <c r="DI117" i="13"/>
  <c r="AL107" i="14" s="1"/>
  <c r="DH117" i="13"/>
  <c r="AK107" i="14" s="1"/>
  <c r="DG117" i="13"/>
  <c r="DF117" i="13"/>
  <c r="DE117" i="13"/>
  <c r="DD117" i="13"/>
  <c r="DC117" i="13"/>
  <c r="DB117" i="13"/>
  <c r="AE107" i="14" s="1"/>
  <c r="DA117" i="13"/>
  <c r="AD107" i="14" s="1"/>
  <c r="CZ117" i="13"/>
  <c r="CY117" i="13"/>
  <c r="AB107" i="14" s="1"/>
  <c r="CX117" i="13"/>
  <c r="AA107" i="14" s="1"/>
  <c r="CW117" i="13"/>
  <c r="Z107" i="14" s="1"/>
  <c r="CV117" i="13"/>
  <c r="CU117" i="13"/>
  <c r="X107" i="14" s="1"/>
  <c r="CT117" i="13"/>
  <c r="W107" i="14" s="1"/>
  <c r="CS117" i="13"/>
  <c r="CR117" i="13"/>
  <c r="CQ117" i="13"/>
  <c r="CP117" i="13"/>
  <c r="CO117" i="13"/>
  <c r="DQ116" i="13"/>
  <c r="DP116" i="13"/>
  <c r="DO116" i="13"/>
  <c r="DN116" i="13"/>
  <c r="DM116" i="13"/>
  <c r="DL116" i="13"/>
  <c r="DK116" i="13"/>
  <c r="DJ116" i="13"/>
  <c r="DI116" i="13"/>
  <c r="DH116" i="13"/>
  <c r="DG116" i="13"/>
  <c r="DF116" i="13"/>
  <c r="DE116" i="13"/>
  <c r="DD116" i="13"/>
  <c r="DC116" i="13"/>
  <c r="DB116" i="13"/>
  <c r="DA116" i="13"/>
  <c r="CZ116" i="13"/>
  <c r="CY116" i="13"/>
  <c r="CX116" i="13"/>
  <c r="CW116" i="13"/>
  <c r="CV116" i="13"/>
  <c r="CU116" i="13"/>
  <c r="CT116" i="13"/>
  <c r="CS116" i="13"/>
  <c r="CR116" i="13"/>
  <c r="CQ116" i="13"/>
  <c r="CP116" i="13"/>
  <c r="CO116" i="13"/>
  <c r="DQ115" i="13"/>
  <c r="AS106" i="14" s="1"/>
  <c r="DP115" i="13"/>
  <c r="AR106" i="14" s="1"/>
  <c r="DO115" i="13"/>
  <c r="DN115" i="13"/>
  <c r="AQ106" i="14"/>
  <c r="DM115" i="13"/>
  <c r="DL115" i="13"/>
  <c r="DK115" i="13"/>
  <c r="AN106" i="14" s="1"/>
  <c r="DJ115" i="13"/>
  <c r="AM106" i="14"/>
  <c r="DI115" i="13"/>
  <c r="DH115" i="13"/>
  <c r="DG115" i="13"/>
  <c r="AJ106" i="14" s="1"/>
  <c r="DF115" i="13"/>
  <c r="AI106" i="14"/>
  <c r="DE115" i="13"/>
  <c r="AH106" i="14" s="1"/>
  <c r="DD115" i="13"/>
  <c r="AG106" i="14" s="1"/>
  <c r="DC115" i="13"/>
  <c r="AF106" i="14" s="1"/>
  <c r="DB115" i="13"/>
  <c r="AE106" i="14" s="1"/>
  <c r="DA115" i="13"/>
  <c r="CZ115" i="13"/>
  <c r="AC106" i="14" s="1"/>
  <c r="CY115" i="13"/>
  <c r="AB106" i="14" s="1"/>
  <c r="CX115" i="13"/>
  <c r="AA106" i="14" s="1"/>
  <c r="CW115" i="13"/>
  <c r="CV115" i="13"/>
  <c r="CU115" i="13"/>
  <c r="X106" i="14"/>
  <c r="CT115" i="13"/>
  <c r="W106" i="14" s="1"/>
  <c r="CS115" i="13"/>
  <c r="CR115" i="13"/>
  <c r="CQ115" i="13"/>
  <c r="T106" i="14" s="1"/>
  <c r="CP115" i="13"/>
  <c r="S106" i="14" s="1"/>
  <c r="CO115" i="13"/>
  <c r="R106" i="14" s="1"/>
  <c r="DQ114" i="13"/>
  <c r="AS105" i="14" s="1"/>
  <c r="DP114" i="13"/>
  <c r="AR105" i="14"/>
  <c r="DO114" i="13"/>
  <c r="DN114" i="13"/>
  <c r="AQ105" i="14" s="1"/>
  <c r="DM114" i="13"/>
  <c r="DL114" i="13"/>
  <c r="AO105" i="14" s="1"/>
  <c r="DK114" i="13"/>
  <c r="AN105" i="14"/>
  <c r="DJ114" i="13"/>
  <c r="DI114" i="13"/>
  <c r="DH114" i="13"/>
  <c r="AK105" i="14"/>
  <c r="DG114" i="13"/>
  <c r="AJ105" i="14"/>
  <c r="DF114" i="13"/>
  <c r="AI105" i="14" s="1"/>
  <c r="DE114" i="13"/>
  <c r="AH105" i="14" s="1"/>
  <c r="DD114" i="13"/>
  <c r="AG105" i="14"/>
  <c r="DC114" i="13"/>
  <c r="AF105" i="14" s="1"/>
  <c r="DB114" i="13"/>
  <c r="DA114" i="13"/>
  <c r="CZ114" i="13"/>
  <c r="AC105" i="14" s="1"/>
  <c r="CY114" i="13"/>
  <c r="AB105" i="14"/>
  <c r="CX114" i="13"/>
  <c r="CW114" i="13"/>
  <c r="CV114" i="13"/>
  <c r="Y105" i="14"/>
  <c r="CU114" i="13"/>
  <c r="X105" i="14"/>
  <c r="CT114" i="13"/>
  <c r="CS114" i="13"/>
  <c r="CR114" i="13"/>
  <c r="U105" i="14"/>
  <c r="CQ114" i="13"/>
  <c r="T105" i="14" s="1"/>
  <c r="CP114" i="13"/>
  <c r="CO114" i="13"/>
  <c r="R105" i="14" s="1"/>
  <c r="DQ113" i="13"/>
  <c r="AS104" i="14" s="1"/>
  <c r="DP113" i="13"/>
  <c r="AR104" i="14"/>
  <c r="DO113" i="13"/>
  <c r="DN113" i="13"/>
  <c r="AQ104" i="14" s="1"/>
  <c r="DM113" i="13"/>
  <c r="AP104" i="14" s="1"/>
  <c r="DL113" i="13"/>
  <c r="DK113" i="13"/>
  <c r="DJ113" i="13"/>
  <c r="DI113" i="13"/>
  <c r="AL104" i="14" s="1"/>
  <c r="DH113" i="13"/>
  <c r="DG113" i="13"/>
  <c r="DF113" i="13"/>
  <c r="AI104" i="14" s="1"/>
  <c r="DE113" i="13"/>
  <c r="AH104" i="14" s="1"/>
  <c r="DD113" i="13"/>
  <c r="DC113" i="13"/>
  <c r="DB113" i="13"/>
  <c r="DA113" i="13"/>
  <c r="CZ113" i="13"/>
  <c r="CY113" i="13"/>
  <c r="AB104" i="14" s="1"/>
  <c r="CX113" i="13"/>
  <c r="CW113" i="13"/>
  <c r="CV113" i="13"/>
  <c r="CU113" i="13"/>
  <c r="X104" i="14" s="1"/>
  <c r="CT113" i="13"/>
  <c r="CS113" i="13"/>
  <c r="CR113" i="13"/>
  <c r="U104" i="14" s="1"/>
  <c r="CQ113" i="13"/>
  <c r="T104" i="14" s="1"/>
  <c r="CP113" i="13"/>
  <c r="S104" i="14" s="1"/>
  <c r="CO113" i="13"/>
  <c r="R104" i="14" s="1"/>
  <c r="DQ112" i="13"/>
  <c r="AS103" i="14" s="1"/>
  <c r="DP112" i="13"/>
  <c r="AR103" i="14" s="1"/>
  <c r="DO112" i="13"/>
  <c r="DN112" i="13"/>
  <c r="AQ103" i="14" s="1"/>
  <c r="DM112" i="13"/>
  <c r="AP103" i="14"/>
  <c r="DL112" i="13"/>
  <c r="DK112" i="13"/>
  <c r="AN103" i="14" s="1"/>
  <c r="DJ112" i="13"/>
  <c r="AM103" i="14"/>
  <c r="DI112" i="13"/>
  <c r="AL103" i="14" s="1"/>
  <c r="DH112" i="13"/>
  <c r="AK103" i="14" s="1"/>
  <c r="DG112" i="13"/>
  <c r="AJ103" i="14" s="1"/>
  <c r="DF112" i="13"/>
  <c r="AI103" i="14"/>
  <c r="DE112" i="13"/>
  <c r="AH103" i="14" s="1"/>
  <c r="DD112" i="13"/>
  <c r="DC112" i="13"/>
  <c r="AF103" i="14" s="1"/>
  <c r="DB112" i="13"/>
  <c r="AE103" i="14" s="1"/>
  <c r="DA112" i="13"/>
  <c r="CZ112" i="13"/>
  <c r="CY112" i="13"/>
  <c r="CX112" i="13"/>
  <c r="AA103" i="14"/>
  <c r="CW112" i="13"/>
  <c r="Z103" i="14" s="1"/>
  <c r="CV112" i="13"/>
  <c r="Y103" i="14" s="1"/>
  <c r="CU112" i="13"/>
  <c r="X103" i="14"/>
  <c r="CT112" i="13"/>
  <c r="W103" i="14" s="1"/>
  <c r="CS112" i="13"/>
  <c r="V103" i="14" s="1"/>
  <c r="CR112" i="13"/>
  <c r="U103" i="14" s="1"/>
  <c r="CQ112" i="13"/>
  <c r="CP112" i="13"/>
  <c r="S103" i="14" s="1"/>
  <c r="CO112" i="13"/>
  <c r="R103" i="14" s="1"/>
  <c r="DQ111" i="13"/>
  <c r="DP111" i="13"/>
  <c r="DO111" i="13"/>
  <c r="DN111" i="13"/>
  <c r="AQ102" i="14" s="1"/>
  <c r="DM111" i="13"/>
  <c r="AP102" i="14" s="1"/>
  <c r="DL111" i="13"/>
  <c r="DK111" i="13"/>
  <c r="AN102" i="14"/>
  <c r="DJ111" i="13"/>
  <c r="AM102" i="14"/>
  <c r="DI111" i="13"/>
  <c r="AL102" i="14" s="1"/>
  <c r="DH111" i="13"/>
  <c r="AK102" i="14" s="1"/>
  <c r="DG111" i="13"/>
  <c r="AJ102" i="14"/>
  <c r="DF111" i="13"/>
  <c r="AI102" i="14"/>
  <c r="DE111" i="13"/>
  <c r="AH102" i="14" s="1"/>
  <c r="DD111" i="13"/>
  <c r="AG102" i="14" s="1"/>
  <c r="DC111" i="13"/>
  <c r="AF102" i="14" s="1"/>
  <c r="DB111" i="13"/>
  <c r="AE102" i="14"/>
  <c r="DA111" i="13"/>
  <c r="CZ111" i="13"/>
  <c r="CY111" i="13"/>
  <c r="AB102" i="14" s="1"/>
  <c r="CX111" i="13"/>
  <c r="AA102" i="14"/>
  <c r="CW111" i="13"/>
  <c r="CV111" i="13"/>
  <c r="CU111" i="13"/>
  <c r="X102" i="14"/>
  <c r="CT111" i="13"/>
  <c r="W102" i="14" s="1"/>
  <c r="CS111" i="13"/>
  <c r="CR111" i="13"/>
  <c r="U102" i="14" s="1"/>
  <c r="CQ111" i="13"/>
  <c r="T102" i="14"/>
  <c r="CP111" i="13"/>
  <c r="S102" i="14"/>
  <c r="CO111" i="13"/>
  <c r="DQ110" i="13"/>
  <c r="DP110" i="13"/>
  <c r="AR101" i="14" s="1"/>
  <c r="DO110" i="13"/>
  <c r="DN110" i="13"/>
  <c r="AQ101" i="14" s="1"/>
  <c r="DM110" i="13"/>
  <c r="DL110" i="13"/>
  <c r="AO101" i="14"/>
  <c r="DK110" i="13"/>
  <c r="AN101" i="14" s="1"/>
  <c r="DJ110" i="13"/>
  <c r="DI110" i="13"/>
  <c r="DH110" i="13"/>
  <c r="AK101" i="14"/>
  <c r="DG110" i="13"/>
  <c r="AJ101" i="14" s="1"/>
  <c r="DF110" i="13"/>
  <c r="AI101" i="14" s="1"/>
  <c r="DE110" i="13"/>
  <c r="AH101" i="14" s="1"/>
  <c r="DD110" i="13"/>
  <c r="AG101" i="14"/>
  <c r="DC110" i="13"/>
  <c r="AF101" i="14" s="1"/>
  <c r="DB110" i="13"/>
  <c r="DA110" i="13"/>
  <c r="CZ110" i="13"/>
  <c r="AC101" i="14" s="1"/>
  <c r="CY110" i="13"/>
  <c r="AB101" i="14"/>
  <c r="CX110" i="13"/>
  <c r="CW110" i="13"/>
  <c r="CV110" i="13"/>
  <c r="Y101" i="14" s="1"/>
  <c r="CU110" i="13"/>
  <c r="X101" i="14"/>
  <c r="CT110" i="13"/>
  <c r="CS110" i="13"/>
  <c r="CR110" i="13"/>
  <c r="U101" i="14" s="1"/>
  <c r="CQ110" i="13"/>
  <c r="T101" i="14" s="1"/>
  <c r="CP110" i="13"/>
  <c r="CO110" i="13"/>
  <c r="R101" i="14" s="1"/>
  <c r="DQ109" i="13"/>
  <c r="AS100" i="14" s="1"/>
  <c r="DP109" i="13"/>
  <c r="AR100" i="14"/>
  <c r="DO109" i="13"/>
  <c r="DN109" i="13"/>
  <c r="DM109" i="13"/>
  <c r="AP100" i="14" s="1"/>
  <c r="DL109" i="13"/>
  <c r="AO100" i="14" s="1"/>
  <c r="DK109" i="13"/>
  <c r="DJ109" i="13"/>
  <c r="DI109" i="13"/>
  <c r="AL100" i="14" s="1"/>
  <c r="DH109" i="13"/>
  <c r="DG109" i="13"/>
  <c r="DF109" i="13"/>
  <c r="AI100" i="14" s="1"/>
  <c r="DE109" i="13"/>
  <c r="AH100" i="14" s="1"/>
  <c r="DD109" i="13"/>
  <c r="DC109" i="13"/>
  <c r="DB109" i="13"/>
  <c r="DA109" i="13"/>
  <c r="CZ109" i="13"/>
  <c r="CY109" i="13"/>
  <c r="AB100" i="14" s="1"/>
  <c r="CX109" i="13"/>
  <c r="AA100" i="14" s="1"/>
  <c r="CW109" i="13"/>
  <c r="CV109" i="13"/>
  <c r="CU109" i="13"/>
  <c r="X100" i="14" s="1"/>
  <c r="CT109" i="13"/>
  <c r="CS109" i="13"/>
  <c r="CR109" i="13"/>
  <c r="CQ109" i="13"/>
  <c r="CP109" i="13"/>
  <c r="CO109" i="13"/>
  <c r="DQ108" i="13"/>
  <c r="DP108" i="13"/>
  <c r="DO108" i="13"/>
  <c r="DN108" i="13"/>
  <c r="AQ99" i="14"/>
  <c r="DM108" i="13"/>
  <c r="DL108" i="13"/>
  <c r="DK108" i="13"/>
  <c r="AN99" i="14" s="1"/>
  <c r="DJ108" i="13"/>
  <c r="AM99" i="14" s="1"/>
  <c r="DI108" i="13"/>
  <c r="AL99" i="14"/>
  <c r="DH108" i="13"/>
  <c r="AK99" i="14" s="1"/>
  <c r="DG108" i="13"/>
  <c r="AJ99" i="14" s="1"/>
  <c r="DF108" i="13"/>
  <c r="AI99" i="14" s="1"/>
  <c r="DE108" i="13"/>
  <c r="AH99" i="14" s="1"/>
  <c r="DD108" i="13"/>
  <c r="AG99" i="14" s="1"/>
  <c r="DC108" i="13"/>
  <c r="DB108" i="13"/>
  <c r="AE99" i="14" s="1"/>
  <c r="DA108" i="13"/>
  <c r="CZ108" i="13"/>
  <c r="CY108" i="13"/>
  <c r="CX108" i="13"/>
  <c r="AA99" i="14" s="1"/>
  <c r="CW108" i="13"/>
  <c r="CV108" i="13"/>
  <c r="CU108" i="13"/>
  <c r="CT108" i="13"/>
  <c r="W99" i="14" s="1"/>
  <c r="CS108" i="13"/>
  <c r="V99" i="14" s="1"/>
  <c r="CR108" i="13"/>
  <c r="CQ108" i="13"/>
  <c r="T99" i="14" s="1"/>
  <c r="CP108" i="13"/>
  <c r="S99" i="14"/>
  <c r="CO108" i="13"/>
  <c r="DQ107" i="13"/>
  <c r="AS98" i="14" s="1"/>
  <c r="DP107" i="13"/>
  <c r="DO107" i="13"/>
  <c r="DN107" i="13"/>
  <c r="AQ98" i="14" s="1"/>
  <c r="DM107" i="13"/>
  <c r="DL107" i="13"/>
  <c r="DK107" i="13"/>
  <c r="AN98" i="14"/>
  <c r="DJ107" i="13"/>
  <c r="AM98" i="14" s="1"/>
  <c r="DI107" i="13"/>
  <c r="AL98" i="14" s="1"/>
  <c r="DH107" i="13"/>
  <c r="AK98" i="14" s="1"/>
  <c r="DG107" i="13"/>
  <c r="AJ98" i="14"/>
  <c r="DF107" i="13"/>
  <c r="AI98" i="14" s="1"/>
  <c r="DE107" i="13"/>
  <c r="AH98" i="14" s="1"/>
  <c r="DD107" i="13"/>
  <c r="AG98" i="14" s="1"/>
  <c r="DC107" i="13"/>
  <c r="AF98" i="14" s="1"/>
  <c r="DB107" i="13"/>
  <c r="AE98" i="14" s="1"/>
  <c r="DA107" i="13"/>
  <c r="AD98" i="14" s="1"/>
  <c r="CZ107" i="13"/>
  <c r="CY107" i="13"/>
  <c r="AB98" i="14"/>
  <c r="CX107" i="13"/>
  <c r="AA98" i="14"/>
  <c r="CW107" i="13"/>
  <c r="CV107" i="13"/>
  <c r="CU107" i="13"/>
  <c r="X98" i="14" s="1"/>
  <c r="CT107" i="13"/>
  <c r="W98" i="14" s="1"/>
  <c r="CS107" i="13"/>
  <c r="V98" i="14" s="1"/>
  <c r="CR107" i="13"/>
  <c r="CQ107" i="13"/>
  <c r="T98" i="14"/>
  <c r="CP107" i="13"/>
  <c r="S98" i="14" s="1"/>
  <c r="CO107" i="13"/>
  <c r="R98" i="14" s="1"/>
  <c r="AH107" i="13"/>
  <c r="AG107" i="13"/>
  <c r="AF107" i="13"/>
  <c r="AE107" i="13"/>
  <c r="AD107" i="13"/>
  <c r="AC107" i="13"/>
  <c r="AB107" i="13"/>
  <c r="AA107" i="13"/>
  <c r="Z107" i="13"/>
  <c r="Y107" i="13"/>
  <c r="X107" i="13"/>
  <c r="W107" i="13"/>
  <c r="V107" i="13"/>
  <c r="U107" i="13"/>
  <c r="T107" i="13"/>
  <c r="S107" i="13"/>
  <c r="R107" i="13"/>
  <c r="Q107" i="13"/>
  <c r="P107" i="13"/>
  <c r="O107" i="13"/>
  <c r="N107" i="13"/>
  <c r="M107" i="13"/>
  <c r="L107" i="13"/>
  <c r="K107" i="13"/>
  <c r="DQ106" i="13"/>
  <c r="DP106" i="13"/>
  <c r="AR97" i="14" s="1"/>
  <c r="DO106" i="13"/>
  <c r="DN106" i="13"/>
  <c r="AQ97" i="14"/>
  <c r="DM106" i="13"/>
  <c r="DL106" i="13"/>
  <c r="AO97" i="14" s="1"/>
  <c r="DK106" i="13"/>
  <c r="AN97" i="14" s="1"/>
  <c r="DJ106" i="13"/>
  <c r="AM97" i="14" s="1"/>
  <c r="DI106" i="13"/>
  <c r="DH106" i="13"/>
  <c r="AK97" i="14"/>
  <c r="DG106" i="13"/>
  <c r="AJ97" i="14" s="1"/>
  <c r="DF106" i="13"/>
  <c r="AI97" i="14" s="1"/>
  <c r="DE106" i="13"/>
  <c r="DD106" i="13"/>
  <c r="AG97" i="14"/>
  <c r="DC106" i="13"/>
  <c r="AF97" i="14" s="1"/>
  <c r="DB106" i="13"/>
  <c r="AE97" i="14" s="1"/>
  <c r="DA106" i="13"/>
  <c r="AD97" i="14" s="1"/>
  <c r="CZ106" i="13"/>
  <c r="AC97" i="14" s="1"/>
  <c r="CY106" i="13"/>
  <c r="AB97" i="14" s="1"/>
  <c r="CX106" i="13"/>
  <c r="AA97" i="14"/>
  <c r="CW106" i="13"/>
  <c r="CV106" i="13"/>
  <c r="Y97" i="14" s="1"/>
  <c r="CU106" i="13"/>
  <c r="X97" i="14" s="1"/>
  <c r="CT106" i="13"/>
  <c r="W97" i="14" s="1"/>
  <c r="CS106" i="13"/>
  <c r="V97" i="14" s="1"/>
  <c r="CR106" i="13"/>
  <c r="U97" i="14" s="1"/>
  <c r="CQ106" i="13"/>
  <c r="T97" i="14"/>
  <c r="CP106" i="13"/>
  <c r="S97" i="14" s="1"/>
  <c r="CO106" i="13"/>
  <c r="R97" i="14" s="1"/>
  <c r="DQ105" i="13"/>
  <c r="AS96" i="14" s="1"/>
  <c r="DP105" i="13"/>
  <c r="AR96" i="14" s="1"/>
  <c r="DO105" i="13"/>
  <c r="DN105" i="13"/>
  <c r="AQ96" i="14" s="1"/>
  <c r="DM105" i="13"/>
  <c r="AP96" i="14" s="1"/>
  <c r="DL105" i="13"/>
  <c r="AO96" i="14" s="1"/>
  <c r="DK105" i="13"/>
  <c r="AN96" i="14" s="1"/>
  <c r="DJ105" i="13"/>
  <c r="AM96" i="14" s="1"/>
  <c r="DI105" i="13"/>
  <c r="AL96" i="14" s="1"/>
  <c r="DH105" i="13"/>
  <c r="AK96" i="14" s="1"/>
  <c r="DG105" i="13"/>
  <c r="AJ96" i="14"/>
  <c r="DF105" i="13"/>
  <c r="DE105" i="13"/>
  <c r="AH96" i="14"/>
  <c r="DD105" i="13"/>
  <c r="DC105" i="13"/>
  <c r="AF96" i="14"/>
  <c r="DB105" i="13"/>
  <c r="DA105" i="13"/>
  <c r="AD96" i="14"/>
  <c r="CZ105" i="13"/>
  <c r="CY105" i="13"/>
  <c r="AB96" i="14"/>
  <c r="CX105" i="13"/>
  <c r="CW105" i="13"/>
  <c r="Z96" i="14" s="1"/>
  <c r="CV105" i="13"/>
  <c r="CU105" i="13"/>
  <c r="X96" i="14"/>
  <c r="CT105" i="13"/>
  <c r="W96" i="14" s="1"/>
  <c r="CS105" i="13"/>
  <c r="V96" i="14"/>
  <c r="CR105" i="13"/>
  <c r="CQ105" i="13"/>
  <c r="T96" i="14"/>
  <c r="CP105" i="13"/>
  <c r="CO105" i="13"/>
  <c r="R96" i="14"/>
  <c r="DQ104" i="13"/>
  <c r="DP104" i="13"/>
  <c r="AR95" i="14"/>
  <c r="DO104" i="13"/>
  <c r="DN104" i="13"/>
  <c r="AQ95" i="14" s="1"/>
  <c r="DM104" i="13"/>
  <c r="AP95" i="14" s="1"/>
  <c r="DL104" i="13"/>
  <c r="AO95" i="14" s="1"/>
  <c r="DK104" i="13"/>
  <c r="DJ104" i="13"/>
  <c r="AM95" i="14"/>
  <c r="DI104" i="13"/>
  <c r="DH104" i="13"/>
  <c r="DG104" i="13"/>
  <c r="AJ95" i="14" s="1"/>
  <c r="DF104" i="13"/>
  <c r="AI95" i="14" s="1"/>
  <c r="DE104" i="13"/>
  <c r="AH95" i="14"/>
  <c r="DD104" i="13"/>
  <c r="DC104" i="13"/>
  <c r="AF95" i="14" s="1"/>
  <c r="DB104" i="13"/>
  <c r="AE95" i="14"/>
  <c r="DA104" i="13"/>
  <c r="CZ104" i="13"/>
  <c r="AC95" i="14"/>
  <c r="CY104" i="13"/>
  <c r="CX104" i="13"/>
  <c r="AA95" i="14"/>
  <c r="CW104" i="13"/>
  <c r="CV104" i="13"/>
  <c r="Y95" i="14" s="1"/>
  <c r="CU104" i="13"/>
  <c r="CT104" i="13"/>
  <c r="W95" i="14"/>
  <c r="CS104" i="13"/>
  <c r="CR104" i="13"/>
  <c r="CQ104" i="13"/>
  <c r="T95" i="14" s="1"/>
  <c r="CP104" i="13"/>
  <c r="S95" i="14" s="1"/>
  <c r="CO104" i="13"/>
  <c r="R95" i="14" s="1"/>
  <c r="DQ103" i="13"/>
  <c r="DP103" i="13"/>
  <c r="AR94" i="14" s="1"/>
  <c r="DO103" i="13"/>
  <c r="DN103" i="13"/>
  <c r="AQ94" i="14"/>
  <c r="DM103" i="13"/>
  <c r="AP94" i="14" s="1"/>
  <c r="DL103" i="13"/>
  <c r="DK103" i="13"/>
  <c r="AN94" i="14"/>
  <c r="DJ103" i="13"/>
  <c r="AM94" i="14" s="1"/>
  <c r="DI103" i="13"/>
  <c r="DH103" i="13"/>
  <c r="AK94" i="14" s="1"/>
  <c r="DG103" i="13"/>
  <c r="AJ94" i="14" s="1"/>
  <c r="DF103" i="13"/>
  <c r="AI94" i="14"/>
  <c r="DE103" i="13"/>
  <c r="AH94" i="14" s="1"/>
  <c r="DD103" i="13"/>
  <c r="AG94" i="14" s="1"/>
  <c r="DC103" i="13"/>
  <c r="AF94" i="14"/>
  <c r="DB103" i="13"/>
  <c r="AE94" i="14" s="1"/>
  <c r="DA103" i="13"/>
  <c r="CZ103" i="13"/>
  <c r="CY103" i="13"/>
  <c r="AB94" i="14"/>
  <c r="CX103" i="13"/>
  <c r="AA94" i="14" s="1"/>
  <c r="CW103" i="13"/>
  <c r="CV103" i="13"/>
  <c r="CU103" i="13"/>
  <c r="X94" i="14" s="1"/>
  <c r="CT103" i="13"/>
  <c r="W94" i="14" s="1"/>
  <c r="CS103" i="13"/>
  <c r="CR103" i="13"/>
  <c r="CQ103" i="13"/>
  <c r="T94" i="14" s="1"/>
  <c r="CP103" i="13"/>
  <c r="S94" i="14"/>
  <c r="CO103" i="13"/>
  <c r="DQ102" i="13"/>
  <c r="DP102" i="13"/>
  <c r="AR93" i="14"/>
  <c r="DO102" i="13"/>
  <c r="DN102" i="13"/>
  <c r="AQ93" i="14" s="1"/>
  <c r="DM102" i="13"/>
  <c r="AP93" i="14"/>
  <c r="DL102" i="13"/>
  <c r="AO93" i="14" s="1"/>
  <c r="DK102" i="13"/>
  <c r="AN93" i="14" s="1"/>
  <c r="DJ102" i="13"/>
  <c r="DI102" i="13"/>
  <c r="AL93" i="14" s="1"/>
  <c r="DH102" i="13"/>
  <c r="AK93" i="14" s="1"/>
  <c r="DG102" i="13"/>
  <c r="AJ93" i="14" s="1"/>
  <c r="DF102" i="13"/>
  <c r="AI93" i="14" s="1"/>
  <c r="DE102" i="13"/>
  <c r="AH93" i="14"/>
  <c r="DD102" i="13"/>
  <c r="AG93" i="14" s="1"/>
  <c r="DC102" i="13"/>
  <c r="AF93" i="14"/>
  <c r="DB102" i="13"/>
  <c r="DA102" i="13"/>
  <c r="AD93" i="14"/>
  <c r="CZ102" i="13"/>
  <c r="AC93" i="14" s="1"/>
  <c r="CY102" i="13"/>
  <c r="AB93" i="14"/>
  <c r="CX102" i="13"/>
  <c r="CW102" i="13"/>
  <c r="Z93" i="14"/>
  <c r="CV102" i="13"/>
  <c r="Y93" i="14" s="1"/>
  <c r="CU102" i="13"/>
  <c r="X93" i="14" s="1"/>
  <c r="CT102" i="13"/>
  <c r="W93" i="14" s="1"/>
  <c r="CS102" i="13"/>
  <c r="V93" i="14" s="1"/>
  <c r="CR102" i="13"/>
  <c r="U93" i="14" s="1"/>
  <c r="CQ102" i="13"/>
  <c r="T93" i="14" s="1"/>
  <c r="CP102" i="13"/>
  <c r="CO102" i="13"/>
  <c r="R93" i="14" s="1"/>
  <c r="DQ101" i="13"/>
  <c r="AS92" i="14"/>
  <c r="DP101" i="13"/>
  <c r="AR92" i="14" s="1"/>
  <c r="DO101" i="13"/>
  <c r="DN101" i="13"/>
  <c r="AQ92" i="14" s="1"/>
  <c r="DM101" i="13"/>
  <c r="DL101" i="13"/>
  <c r="AO92" i="14"/>
  <c r="DK101" i="13"/>
  <c r="AN92" i="14" s="1"/>
  <c r="DJ101" i="13"/>
  <c r="AM92" i="14" s="1"/>
  <c r="DI101" i="13"/>
  <c r="DH101" i="13"/>
  <c r="AK92" i="14" s="1"/>
  <c r="DG101" i="13"/>
  <c r="DF101" i="13"/>
  <c r="AI92" i="14" s="1"/>
  <c r="DE101" i="13"/>
  <c r="AH92" i="14" s="1"/>
  <c r="DD101" i="13"/>
  <c r="AG92" i="14"/>
  <c r="DC101" i="13"/>
  <c r="DB101" i="13"/>
  <c r="AE92" i="14" s="1"/>
  <c r="DA101" i="13"/>
  <c r="CZ101" i="13"/>
  <c r="AC92" i="14" s="1"/>
  <c r="CY101" i="13"/>
  <c r="AB92" i="14" s="1"/>
  <c r="CX101" i="13"/>
  <c r="AA92" i="14" s="1"/>
  <c r="CW101" i="13"/>
  <c r="Z92" i="14" s="1"/>
  <c r="CV101" i="13"/>
  <c r="Y92" i="14"/>
  <c r="CU101" i="13"/>
  <c r="CT101" i="13"/>
  <c r="W92" i="14" s="1"/>
  <c r="CS101" i="13"/>
  <c r="CR101" i="13"/>
  <c r="U92" i="14" s="1"/>
  <c r="CQ101" i="13"/>
  <c r="CP101" i="13"/>
  <c r="S92" i="14"/>
  <c r="CO101" i="13"/>
  <c r="AH101" i="13"/>
  <c r="AG101" i="13"/>
  <c r="AF101" i="13"/>
  <c r="AE101" i="13"/>
  <c r="AD101" i="13"/>
  <c r="AC101" i="13"/>
  <c r="AB101" i="13"/>
  <c r="AA101" i="13"/>
  <c r="Z101" i="13"/>
  <c r="Y101" i="13"/>
  <c r="X101" i="13"/>
  <c r="W101" i="13"/>
  <c r="V101" i="13"/>
  <c r="U101" i="13"/>
  <c r="T101" i="13"/>
  <c r="S101" i="13"/>
  <c r="R101" i="13"/>
  <c r="Q101" i="13"/>
  <c r="P101" i="13"/>
  <c r="O101" i="13"/>
  <c r="N101" i="13"/>
  <c r="M101" i="13"/>
  <c r="L101" i="13"/>
  <c r="K101" i="13"/>
  <c r="DQ100" i="13"/>
  <c r="AS91" i="14"/>
  <c r="DP100" i="13"/>
  <c r="AR91" i="14" s="1"/>
  <c r="DO100" i="13"/>
  <c r="DN100" i="13"/>
  <c r="AQ91" i="14" s="1"/>
  <c r="DM100" i="13"/>
  <c r="DL100" i="13"/>
  <c r="AO91" i="14" s="1"/>
  <c r="DK100" i="13"/>
  <c r="AN91" i="14" s="1"/>
  <c r="DJ100" i="13"/>
  <c r="AM91" i="14"/>
  <c r="DI100" i="13"/>
  <c r="AL91" i="14" s="1"/>
  <c r="DH100" i="13"/>
  <c r="AK91" i="14" s="1"/>
  <c r="DG100" i="13"/>
  <c r="AJ91" i="14" s="1"/>
  <c r="DF100" i="13"/>
  <c r="AI91" i="14" s="1"/>
  <c r="DE100" i="13"/>
  <c r="DD100" i="13"/>
  <c r="AG91" i="14" s="1"/>
  <c r="DC100" i="13"/>
  <c r="AF91" i="14" s="1"/>
  <c r="DB100" i="13"/>
  <c r="AE91" i="14" s="1"/>
  <c r="DA100" i="13"/>
  <c r="AD91" i="14"/>
  <c r="CZ100" i="13"/>
  <c r="CY100" i="13"/>
  <c r="AB91" i="14"/>
  <c r="CX100" i="13"/>
  <c r="AA91" i="14"/>
  <c r="CW100" i="13"/>
  <c r="Z91" i="14" s="1"/>
  <c r="CV100" i="13"/>
  <c r="Y91" i="14"/>
  <c r="CU100" i="13"/>
  <c r="CT100" i="13"/>
  <c r="W91" i="14"/>
  <c r="CS100" i="13"/>
  <c r="V91" i="14"/>
  <c r="CR100" i="13"/>
  <c r="U91" i="14" s="1"/>
  <c r="CQ100" i="13"/>
  <c r="T91" i="14" s="1"/>
  <c r="CP100" i="13"/>
  <c r="S91" i="14" s="1"/>
  <c r="CO100" i="13"/>
  <c r="R91" i="14" s="1"/>
  <c r="AH100" i="13"/>
  <c r="AG100" i="13"/>
  <c r="AF100" i="13"/>
  <c r="AE100" i="13"/>
  <c r="AD100" i="13"/>
  <c r="AC100" i="13"/>
  <c r="AB100" i="13"/>
  <c r="AA100" i="13"/>
  <c r="Z100" i="13"/>
  <c r="Y100" i="13"/>
  <c r="X100" i="13"/>
  <c r="W100" i="13"/>
  <c r="V100" i="13"/>
  <c r="U100" i="13"/>
  <c r="T100" i="13"/>
  <c r="S100" i="13"/>
  <c r="DQ99" i="13"/>
  <c r="AS90" i="14"/>
  <c r="DP99" i="13"/>
  <c r="DO99" i="13"/>
  <c r="DN99" i="13"/>
  <c r="AQ90" i="14"/>
  <c r="DM99" i="13"/>
  <c r="AP90" i="14" s="1"/>
  <c r="DL99" i="13"/>
  <c r="DK99" i="13"/>
  <c r="AN90" i="14"/>
  <c r="DJ99" i="13"/>
  <c r="AM90" i="14" s="1"/>
  <c r="DI99" i="13"/>
  <c r="DH99" i="13"/>
  <c r="DG99" i="13"/>
  <c r="AJ90" i="14"/>
  <c r="DF99" i="13"/>
  <c r="AI90" i="14" s="1"/>
  <c r="DE99" i="13"/>
  <c r="DD99" i="13"/>
  <c r="DC99" i="13"/>
  <c r="AF90" i="14" s="1"/>
  <c r="DB99" i="13"/>
  <c r="AE90" i="14"/>
  <c r="DA99" i="13"/>
  <c r="AD90" i="14" s="1"/>
  <c r="CZ99" i="13"/>
  <c r="AC90" i="14" s="1"/>
  <c r="CY99" i="13"/>
  <c r="AB90" i="14" s="1"/>
  <c r="CX99" i="13"/>
  <c r="AA90" i="14" s="1"/>
  <c r="CW99" i="13"/>
  <c r="CV99" i="13"/>
  <c r="Y90" i="14" s="1"/>
  <c r="CU99" i="13"/>
  <c r="X90" i="14"/>
  <c r="CT99" i="13"/>
  <c r="W90" i="14" s="1"/>
  <c r="CS99" i="13"/>
  <c r="CR99" i="13"/>
  <c r="U90" i="14" s="1"/>
  <c r="CQ99" i="13"/>
  <c r="T90" i="14" s="1"/>
  <c r="CP99" i="13"/>
  <c r="S90" i="14"/>
  <c r="CO99" i="13"/>
  <c r="R90" i="14" s="1"/>
  <c r="AH99" i="13"/>
  <c r="AG99" i="13"/>
  <c r="AF99" i="13"/>
  <c r="AE99" i="13"/>
  <c r="AD99" i="13"/>
  <c r="AC99" i="13"/>
  <c r="AB99" i="13"/>
  <c r="AA99" i="13"/>
  <c r="Z99" i="13"/>
  <c r="Y99" i="13"/>
  <c r="X99" i="13"/>
  <c r="W99" i="13"/>
  <c r="V99" i="13"/>
  <c r="U99" i="13"/>
  <c r="T99" i="13"/>
  <c r="S99" i="13"/>
  <c r="DQ98" i="13"/>
  <c r="DP98" i="13"/>
  <c r="AR89" i="14"/>
  <c r="DO98" i="13"/>
  <c r="DN98" i="13"/>
  <c r="AQ89" i="14" s="1"/>
  <c r="DM98" i="13"/>
  <c r="AP89" i="14" s="1"/>
  <c r="DL98" i="13"/>
  <c r="AO89" i="14"/>
  <c r="DK98" i="13"/>
  <c r="AN89" i="14" s="1"/>
  <c r="DJ98" i="13"/>
  <c r="AM89" i="14" s="1"/>
  <c r="DI98" i="13"/>
  <c r="DH98" i="13"/>
  <c r="AK89" i="14" s="1"/>
  <c r="DG98" i="13"/>
  <c r="AJ89" i="14"/>
  <c r="DF98" i="13"/>
  <c r="AI89" i="14" s="1"/>
  <c r="DE98" i="13"/>
  <c r="DD98" i="13"/>
  <c r="AG89" i="14"/>
  <c r="DC98" i="13"/>
  <c r="AF89" i="14" s="1"/>
  <c r="DB98" i="13"/>
  <c r="AE89" i="14" s="1"/>
  <c r="DA98" i="13"/>
  <c r="CZ98" i="13"/>
  <c r="AC89" i="14" s="1"/>
  <c r="CY98" i="13"/>
  <c r="AB89" i="14" s="1"/>
  <c r="CX98" i="13"/>
  <c r="AA89" i="14"/>
  <c r="CW98" i="13"/>
  <c r="Z89" i="14" s="1"/>
  <c r="CV98" i="13"/>
  <c r="Y89" i="14"/>
  <c r="CU98" i="13"/>
  <c r="X89" i="14"/>
  <c r="CT98" i="13"/>
  <c r="W89" i="14"/>
  <c r="CS98" i="13"/>
  <c r="V89" i="14" s="1"/>
  <c r="CR98" i="13"/>
  <c r="U89" i="14" s="1"/>
  <c r="CQ98" i="13"/>
  <c r="T89" i="14" s="1"/>
  <c r="CP98" i="13"/>
  <c r="S89" i="14"/>
  <c r="CO98" i="13"/>
  <c r="AH98" i="13"/>
  <c r="AG98" i="13"/>
  <c r="AF98" i="13"/>
  <c r="AE98" i="13"/>
  <c r="AD98" i="13"/>
  <c r="AC98" i="13"/>
  <c r="AB98" i="13"/>
  <c r="AA98" i="13"/>
  <c r="Z98" i="13"/>
  <c r="Y98" i="13"/>
  <c r="X98" i="13"/>
  <c r="W98" i="13"/>
  <c r="V98" i="13"/>
  <c r="U98" i="13"/>
  <c r="T98" i="13"/>
  <c r="S98" i="13"/>
  <c r="R98" i="13"/>
  <c r="Q98" i="13"/>
  <c r="P98" i="13"/>
  <c r="O98" i="13"/>
  <c r="N98" i="13"/>
  <c r="M98" i="13"/>
  <c r="L98" i="13"/>
  <c r="K98" i="13"/>
  <c r="DQ97" i="13"/>
  <c r="AS88" i="14" s="1"/>
  <c r="DP97" i="13"/>
  <c r="AR88" i="14"/>
  <c r="DO97" i="13"/>
  <c r="DN97" i="13"/>
  <c r="DM97" i="13"/>
  <c r="DL97" i="13"/>
  <c r="AO88" i="14" s="1"/>
  <c r="DK97" i="13"/>
  <c r="AN88" i="14" s="1"/>
  <c r="DJ97" i="13"/>
  <c r="AM88" i="14" s="1"/>
  <c r="DI97" i="13"/>
  <c r="AL88" i="14" s="1"/>
  <c r="DH97" i="13"/>
  <c r="AK88" i="14" s="1"/>
  <c r="DG97" i="13"/>
  <c r="DF97" i="13"/>
  <c r="DE97" i="13"/>
  <c r="DD97" i="13"/>
  <c r="DC97" i="13"/>
  <c r="AF88" i="14" s="1"/>
  <c r="DB97" i="13"/>
  <c r="DA97" i="13"/>
  <c r="CZ97" i="13"/>
  <c r="CY97" i="13"/>
  <c r="CX97" i="13"/>
  <c r="CW97" i="13"/>
  <c r="Z88" i="14" s="1"/>
  <c r="CV97" i="13"/>
  <c r="Y88" i="14" s="1"/>
  <c r="CU97" i="13"/>
  <c r="X88" i="14" s="1"/>
  <c r="CT97" i="13"/>
  <c r="W88" i="14" s="1"/>
  <c r="CS97" i="13"/>
  <c r="CR97" i="13"/>
  <c r="U88" i="14" s="1"/>
  <c r="CQ97" i="13"/>
  <c r="T88" i="14" s="1"/>
  <c r="CP97" i="13"/>
  <c r="CO97" i="13"/>
  <c r="R88" i="14" s="1"/>
  <c r="DQ96" i="13"/>
  <c r="DP96" i="13"/>
  <c r="DO96" i="13"/>
  <c r="DN96" i="13"/>
  <c r="AQ87" i="14"/>
  <c r="DM96" i="13"/>
  <c r="AP87" i="14"/>
  <c r="DL96" i="13"/>
  <c r="AO87" i="14" s="1"/>
  <c r="DK96" i="13"/>
  <c r="AN87" i="14" s="1"/>
  <c r="DJ96" i="13"/>
  <c r="AM87" i="14" s="1"/>
  <c r="DI96" i="13"/>
  <c r="DH96" i="13"/>
  <c r="AK87" i="14"/>
  <c r="DG96" i="13"/>
  <c r="DF96" i="13"/>
  <c r="AI87" i="14" s="1"/>
  <c r="DE96" i="13"/>
  <c r="AH87" i="14" s="1"/>
  <c r="DD96" i="13"/>
  <c r="AG87" i="14" s="1"/>
  <c r="DC96" i="13"/>
  <c r="AF87" i="14"/>
  <c r="DB96" i="13"/>
  <c r="AE87" i="14"/>
  <c r="DA96" i="13"/>
  <c r="AD87" i="14" s="1"/>
  <c r="CZ96" i="13"/>
  <c r="AC87" i="14" s="1"/>
  <c r="CY96" i="13"/>
  <c r="CX96" i="13"/>
  <c r="AA87" i="14"/>
  <c r="CW96" i="13"/>
  <c r="CV96" i="13"/>
  <c r="CU96" i="13"/>
  <c r="CT96" i="13"/>
  <c r="W87" i="14"/>
  <c r="CS96" i="13"/>
  <c r="V87" i="14" s="1"/>
  <c r="CR96" i="13"/>
  <c r="U87" i="14" s="1"/>
  <c r="CQ96" i="13"/>
  <c r="CP96" i="13"/>
  <c r="S87" i="14"/>
  <c r="CO96" i="13"/>
  <c r="R87" i="14" s="1"/>
  <c r="AH96" i="13"/>
  <c r="AG96" i="13"/>
  <c r="AF96" i="13"/>
  <c r="AE96" i="13"/>
  <c r="AD96" i="13"/>
  <c r="AC96" i="13"/>
  <c r="AB96" i="13"/>
  <c r="AA96" i="13"/>
  <c r="Z96" i="13"/>
  <c r="Y96" i="13"/>
  <c r="X96" i="13"/>
  <c r="W96" i="13"/>
  <c r="V96" i="13"/>
  <c r="U96" i="13"/>
  <c r="T96" i="13"/>
  <c r="S96" i="13"/>
  <c r="R96" i="13"/>
  <c r="Q96" i="13"/>
  <c r="P96" i="13"/>
  <c r="O96" i="13"/>
  <c r="N96" i="13"/>
  <c r="M96" i="13"/>
  <c r="L96" i="13"/>
  <c r="K96" i="13"/>
  <c r="AM189" i="14"/>
  <c r="AI189" i="14"/>
  <c r="AI81" i="14" s="1"/>
  <c r="AE189" i="14"/>
  <c r="AE84" i="14" s="1"/>
  <c r="AA189" i="14"/>
  <c r="AA84" i="14" s="1"/>
  <c r="AH95" i="13"/>
  <c r="AG95" i="13"/>
  <c r="AF95" i="13"/>
  <c r="AE95" i="13"/>
  <c r="AD95" i="13"/>
  <c r="AC95" i="13"/>
  <c r="AB95" i="13"/>
  <c r="AA95" i="13"/>
  <c r="Z95" i="13"/>
  <c r="Y95" i="13"/>
  <c r="X95" i="13"/>
  <c r="W95" i="13"/>
  <c r="V95" i="13"/>
  <c r="U95" i="13"/>
  <c r="T95" i="13"/>
  <c r="S95" i="13"/>
  <c r="AQ188" i="14"/>
  <c r="AP188" i="14"/>
  <c r="AO188" i="14"/>
  <c r="AN188" i="14"/>
  <c r="AM188" i="14"/>
  <c r="AL188" i="14"/>
  <c r="AK188" i="14"/>
  <c r="AJ188" i="14"/>
  <c r="AI188" i="14"/>
  <c r="AH188" i="14"/>
  <c r="AG188" i="14"/>
  <c r="AF188" i="14"/>
  <c r="AE188" i="14"/>
  <c r="AD188" i="14"/>
  <c r="AC188" i="14"/>
  <c r="AB188" i="14"/>
  <c r="AA188" i="14"/>
  <c r="Z188" i="14"/>
  <c r="Y188" i="14"/>
  <c r="X188" i="14"/>
  <c r="W188" i="14"/>
  <c r="V188" i="14"/>
  <c r="U188" i="14"/>
  <c r="T188" i="14"/>
  <c r="AQ187" i="14"/>
  <c r="AQ69" i="14" s="1"/>
  <c r="AP187" i="14"/>
  <c r="AP43" i="14" s="1"/>
  <c r="AM187" i="14"/>
  <c r="AK187" i="14"/>
  <c r="AJ187" i="14"/>
  <c r="AI187" i="14"/>
  <c r="AH187" i="14"/>
  <c r="AG187" i="14"/>
  <c r="AF187" i="14"/>
  <c r="AE187" i="14"/>
  <c r="AD187" i="14"/>
  <c r="AC187" i="14"/>
  <c r="AB187" i="14"/>
  <c r="V187" i="14"/>
  <c r="U187" i="14"/>
  <c r="AQ186" i="14"/>
  <c r="AP186" i="14"/>
  <c r="AO186" i="14"/>
  <c r="AN186" i="14"/>
  <c r="AM186" i="14"/>
  <c r="AL186" i="14"/>
  <c r="AK186" i="14"/>
  <c r="AJ186" i="14"/>
  <c r="AI186" i="14"/>
  <c r="AH186" i="14"/>
  <c r="AG186" i="14"/>
  <c r="AE186" i="14"/>
  <c r="AD186" i="14"/>
  <c r="U186" i="14"/>
  <c r="U52" i="14" s="1"/>
  <c r="T186" i="14"/>
  <c r="AQ185" i="14"/>
  <c r="AP185" i="14"/>
  <c r="AO185" i="14"/>
  <c r="AN185" i="14"/>
  <c r="AM185" i="14"/>
  <c r="AL185" i="14"/>
  <c r="AK185" i="14"/>
  <c r="AJ185" i="14"/>
  <c r="AI185" i="14"/>
  <c r="AH185" i="14"/>
  <c r="AE185" i="14"/>
  <c r="AD185" i="14"/>
  <c r="V185" i="14"/>
  <c r="T185" i="14"/>
  <c r="T67" i="14" s="1"/>
  <c r="AP184" i="14"/>
  <c r="AO184" i="14"/>
  <c r="AN184" i="14"/>
  <c r="AM184" i="14"/>
  <c r="AK184" i="14"/>
  <c r="AJ184" i="14"/>
  <c r="AI184" i="14"/>
  <c r="AH184" i="14"/>
  <c r="AG184" i="14"/>
  <c r="AF184" i="14"/>
  <c r="AE184" i="14"/>
  <c r="AE44" i="14" s="1"/>
  <c r="AD184" i="14"/>
  <c r="AD52" i="14" s="1"/>
  <c r="AB184" i="14"/>
  <c r="AA184" i="14"/>
  <c r="Z184" i="14"/>
  <c r="Y184" i="14"/>
  <c r="W184" i="14"/>
  <c r="U184" i="14"/>
  <c r="AQ183" i="14"/>
  <c r="AP183" i="14"/>
  <c r="AO183" i="14"/>
  <c r="AN183" i="14"/>
  <c r="AN54" i="14" s="1"/>
  <c r="AM183" i="14"/>
  <c r="AK183" i="14"/>
  <c r="AJ183" i="14"/>
  <c r="AI183" i="14"/>
  <c r="AH183" i="14"/>
  <c r="AH66" i="14" s="1"/>
  <c r="AG183" i="14"/>
  <c r="AG67" i="14" s="1"/>
  <c r="AF183" i="14"/>
  <c r="AE183" i="14"/>
  <c r="AD183" i="14"/>
  <c r="AC183" i="14"/>
  <c r="AB183" i="14"/>
  <c r="AA183" i="14"/>
  <c r="Z183" i="14"/>
  <c r="Y183" i="14"/>
  <c r="W183" i="14"/>
  <c r="W61" i="14" s="1"/>
  <c r="V183" i="14"/>
  <c r="T183" i="14"/>
  <c r="T66" i="14" s="1"/>
  <c r="AQ182" i="14"/>
  <c r="AQ62" i="14" s="1"/>
  <c r="AP182" i="14"/>
  <c r="AP60" i="14" s="1"/>
  <c r="AO182" i="14"/>
  <c r="AO66" i="14" s="1"/>
  <c r="AN182" i="14"/>
  <c r="AM182" i="14"/>
  <c r="AL182" i="14"/>
  <c r="AK182" i="14"/>
  <c r="AJ182" i="14"/>
  <c r="AI182" i="14"/>
  <c r="AH182" i="14"/>
  <c r="AF182" i="14"/>
  <c r="AE182" i="14"/>
  <c r="AD182" i="14"/>
  <c r="AC182" i="14"/>
  <c r="AC44" i="14" s="1"/>
  <c r="AB182" i="14"/>
  <c r="AA182" i="14"/>
  <c r="Z182" i="14"/>
  <c r="Y182" i="14"/>
  <c r="X182" i="14"/>
  <c r="W182" i="14"/>
  <c r="V182" i="14"/>
  <c r="C59" i="13"/>
  <c r="C57" i="13"/>
  <c r="AQ35" i="13"/>
  <c r="AJ35" i="13" s="1"/>
  <c r="AS201" i="14" s="1"/>
  <c r="AS38" i="14" s="1"/>
  <c r="AP29" i="13"/>
  <c r="C24" i="13"/>
  <c r="AB136" i="14"/>
  <c r="AA136" i="14"/>
  <c r="BQ26" i="14" s="1"/>
  <c r="Z136" i="14"/>
  <c r="BP26" i="14" s="1"/>
  <c r="Y136" i="14"/>
  <c r="Y236" i="14" s="1"/>
  <c r="X136" i="14"/>
  <c r="X236" i="14" s="1"/>
  <c r="W136" i="14"/>
  <c r="BM26" i="14" s="1"/>
  <c r="V136" i="14"/>
  <c r="U136" i="14"/>
  <c r="T136" i="14"/>
  <c r="AB135" i="14"/>
  <c r="BR25" i="14" s="1"/>
  <c r="AA135" i="14"/>
  <c r="Z135" i="14"/>
  <c r="Z235" i="14" s="1"/>
  <c r="Y135" i="14"/>
  <c r="X135" i="14"/>
  <c r="X235" i="14" s="1"/>
  <c r="BN25" i="14"/>
  <c r="W135" i="14"/>
  <c r="BM25" i="14" s="1"/>
  <c r="V135" i="14"/>
  <c r="BL25" i="14" s="1"/>
  <c r="U135" i="14"/>
  <c r="BK25" i="14" s="1"/>
  <c r="T135" i="14"/>
  <c r="BJ25" i="14" s="1"/>
  <c r="AB134" i="14"/>
  <c r="AA134" i="14"/>
  <c r="Z134" i="14"/>
  <c r="Y134" i="14"/>
  <c r="BO24" i="14"/>
  <c r="X134" i="14"/>
  <c r="W134" i="14"/>
  <c r="V134" i="14"/>
  <c r="U134" i="14"/>
  <c r="BK24" i="14" s="1"/>
  <c r="U234" i="14"/>
  <c r="T134" i="14"/>
  <c r="BJ24" i="14" s="1"/>
  <c r="AB133" i="14"/>
  <c r="AB233" i="14" s="1"/>
  <c r="BR23" i="14"/>
  <c r="AA133" i="14"/>
  <c r="AA233" i="14" s="1"/>
  <c r="Z133" i="14"/>
  <c r="Z233" i="14"/>
  <c r="Y133" i="14"/>
  <c r="X133" i="14"/>
  <c r="BN23" i="14"/>
  <c r="W133" i="14"/>
  <c r="BM23" i="14" s="1"/>
  <c r="V133" i="14"/>
  <c r="V233" i="14" s="1"/>
  <c r="U133" i="14"/>
  <c r="BK23" i="14" s="1"/>
  <c r="T133" i="14"/>
  <c r="BJ23" i="14" s="1"/>
  <c r="AB132" i="14"/>
  <c r="AB232" i="14" s="1"/>
  <c r="AA132" i="14"/>
  <c r="AA232" i="14" s="1"/>
  <c r="Z132" i="14"/>
  <c r="Z232" i="14" s="1"/>
  <c r="Y132" i="14"/>
  <c r="X132" i="14"/>
  <c r="W132" i="14"/>
  <c r="W232" i="14" s="1"/>
  <c r="V132" i="14"/>
  <c r="U132" i="14"/>
  <c r="BK22" i="14"/>
  <c r="T132" i="14"/>
  <c r="T232" i="14" s="1"/>
  <c r="AB131" i="14"/>
  <c r="BR21" i="14" s="1"/>
  <c r="AA131" i="14"/>
  <c r="AA231" i="14" s="1"/>
  <c r="Z131" i="14"/>
  <c r="Z231" i="14" s="1"/>
  <c r="BP21" i="14"/>
  <c r="Y131" i="14"/>
  <c r="Y231" i="14" s="1"/>
  <c r="X131" i="14"/>
  <c r="X231" i="14" s="1"/>
  <c r="W131" i="14"/>
  <c r="V131" i="14"/>
  <c r="BL21" i="14" s="1"/>
  <c r="U131" i="14"/>
  <c r="T131" i="14"/>
  <c r="T231" i="14" s="1"/>
  <c r="AB130" i="14"/>
  <c r="AA130" i="14"/>
  <c r="AA230" i="14" s="1"/>
  <c r="BQ20" i="14"/>
  <c r="Z130" i="14"/>
  <c r="Y130" i="14"/>
  <c r="Y230" i="14"/>
  <c r="X130" i="14"/>
  <c r="X230" i="14" s="1"/>
  <c r="W130" i="14"/>
  <c r="BM20" i="14"/>
  <c r="V130" i="14"/>
  <c r="U130" i="14"/>
  <c r="U230" i="14"/>
  <c r="T130" i="14"/>
  <c r="AB129" i="14"/>
  <c r="BR19" i="14"/>
  <c r="AA129" i="14"/>
  <c r="AA229" i="14" s="1"/>
  <c r="Z129" i="14"/>
  <c r="Y129" i="14"/>
  <c r="X129" i="14"/>
  <c r="W129" i="14"/>
  <c r="V129" i="14"/>
  <c r="U129" i="14"/>
  <c r="T129" i="14"/>
  <c r="AB128" i="14"/>
  <c r="AB228" i="14" s="1"/>
  <c r="AA128" i="14"/>
  <c r="AA228" i="14" s="1"/>
  <c r="Z128" i="14"/>
  <c r="Y128" i="14"/>
  <c r="BO18" i="14" s="1"/>
  <c r="X128" i="14"/>
  <c r="W128" i="14"/>
  <c r="W228" i="14"/>
  <c r="V128" i="14"/>
  <c r="V228" i="14" s="1"/>
  <c r="U128" i="14"/>
  <c r="BK18" i="14" s="1"/>
  <c r="T128" i="14"/>
  <c r="AB127" i="14"/>
  <c r="AB227" i="14" s="1"/>
  <c r="AA127" i="14"/>
  <c r="AA227" i="14" s="1"/>
  <c r="Z127" i="14"/>
  <c r="Y127" i="14"/>
  <c r="X127" i="14"/>
  <c r="X227" i="14"/>
  <c r="W127" i="14"/>
  <c r="V127" i="14"/>
  <c r="U127" i="14"/>
  <c r="T127" i="14"/>
  <c r="T227" i="14"/>
  <c r="AB126" i="14"/>
  <c r="AB226" i="14" s="1"/>
  <c r="AA126" i="14"/>
  <c r="AA226" i="14" s="1"/>
  <c r="Z126" i="14"/>
  <c r="Z226" i="14" s="1"/>
  <c r="Y126" i="14"/>
  <c r="Y226" i="14"/>
  <c r="X126" i="14"/>
  <c r="X226" i="14" s="1"/>
  <c r="W126" i="14"/>
  <c r="V126" i="14"/>
  <c r="U126" i="14"/>
  <c r="U226" i="14" s="1"/>
  <c r="T126" i="14"/>
  <c r="AB125" i="14"/>
  <c r="AB225" i="14" s="1"/>
  <c r="AA125" i="14"/>
  <c r="Z125" i="14"/>
  <c r="Z225" i="14"/>
  <c r="Y125" i="14"/>
  <c r="Y225" i="14" s="1"/>
  <c r="X125" i="14"/>
  <c r="W125" i="14"/>
  <c r="V125" i="14"/>
  <c r="V225" i="14" s="1"/>
  <c r="U125" i="14"/>
  <c r="T125" i="14"/>
  <c r="AB124" i="14"/>
  <c r="AA124" i="14"/>
  <c r="AA224" i="14" s="1"/>
  <c r="Z124" i="14"/>
  <c r="Y124" i="14"/>
  <c r="Y224" i="14" s="1"/>
  <c r="X124" i="14"/>
  <c r="BN14" i="14" s="1"/>
  <c r="W124" i="14"/>
  <c r="W224" i="14"/>
  <c r="V124" i="14"/>
  <c r="U124" i="14"/>
  <c r="BK14" i="14" s="1"/>
  <c r="T124" i="14"/>
  <c r="AB123" i="14"/>
  <c r="AA123" i="14"/>
  <c r="BQ13" i="14" s="1"/>
  <c r="Z123" i="14"/>
  <c r="Z223" i="14" s="1"/>
  <c r="Y123" i="14"/>
  <c r="X123" i="14"/>
  <c r="X223" i="14" s="1"/>
  <c r="W123" i="14"/>
  <c r="W223" i="14" s="1"/>
  <c r="V123" i="14"/>
  <c r="V223" i="14" s="1"/>
  <c r="U123" i="14"/>
  <c r="U223" i="14" s="1"/>
  <c r="T123" i="14"/>
  <c r="T223" i="14" s="1"/>
  <c r="AB122" i="14"/>
  <c r="AB222" i="14" s="1"/>
  <c r="AA122" i="14"/>
  <c r="Z122" i="14"/>
  <c r="BP12" i="14" s="1"/>
  <c r="Y122" i="14"/>
  <c r="X122" i="14"/>
  <c r="X222" i="14" s="1"/>
  <c r="W122" i="14"/>
  <c r="V122" i="14"/>
  <c r="U122" i="14"/>
  <c r="T122" i="14"/>
  <c r="AB121" i="14"/>
  <c r="AB221" i="14" s="1"/>
  <c r="AA121" i="14"/>
  <c r="Z121" i="14"/>
  <c r="Z221" i="14" s="1"/>
  <c r="Y121" i="14"/>
  <c r="X121" i="14"/>
  <c r="X221" i="14" s="1"/>
  <c r="W121" i="14"/>
  <c r="W221" i="14" s="1"/>
  <c r="V121" i="14"/>
  <c r="V221" i="14" s="1"/>
  <c r="U121" i="14"/>
  <c r="U221" i="14" s="1"/>
  <c r="T121" i="14"/>
  <c r="T221" i="14"/>
  <c r="AB120" i="14"/>
  <c r="AB220" i="14" s="1"/>
  <c r="AA120" i="14"/>
  <c r="Z120" i="14"/>
  <c r="Z220" i="14" s="1"/>
  <c r="Y120" i="14"/>
  <c r="X120" i="14"/>
  <c r="X220" i="14"/>
  <c r="W120" i="14"/>
  <c r="W220" i="14" s="1"/>
  <c r="V120" i="14"/>
  <c r="BL10" i="14" s="1"/>
  <c r="V220" i="14"/>
  <c r="U120" i="14"/>
  <c r="T120" i="14"/>
  <c r="T220" i="14"/>
  <c r="AB119" i="14"/>
  <c r="AB219" i="14" s="1"/>
  <c r="AA119" i="14"/>
  <c r="AA219" i="14"/>
  <c r="Z119" i="14"/>
  <c r="Y119" i="14"/>
  <c r="Y219" i="14" s="1"/>
  <c r="X119" i="14"/>
  <c r="W119" i="14"/>
  <c r="W219" i="14" s="1"/>
  <c r="V119" i="14"/>
  <c r="BL9" i="14" s="1"/>
  <c r="U119" i="14"/>
  <c r="U219" i="14" s="1"/>
  <c r="T119" i="14"/>
  <c r="T219" i="14" s="1"/>
  <c r="AB118" i="14"/>
  <c r="BR8" i="14" s="1"/>
  <c r="AB218" i="14"/>
  <c r="AA118" i="14"/>
  <c r="Z118" i="14"/>
  <c r="Z218" i="14"/>
  <c r="Y118" i="14"/>
  <c r="X118" i="14"/>
  <c r="X218" i="14"/>
  <c r="W118" i="14"/>
  <c r="V118" i="14"/>
  <c r="V218" i="14"/>
  <c r="U118" i="14"/>
  <c r="T118" i="14"/>
  <c r="T218" i="14" s="1"/>
  <c r="AB117" i="14"/>
  <c r="AA117" i="14"/>
  <c r="AA217" i="14" s="1"/>
  <c r="Z117" i="14"/>
  <c r="Y117" i="14"/>
  <c r="Y217" i="14" s="1"/>
  <c r="X117" i="14"/>
  <c r="W117" i="14"/>
  <c r="W217" i="14" s="1"/>
  <c r="V117" i="14"/>
  <c r="U117" i="14"/>
  <c r="U217" i="14" s="1"/>
  <c r="T117" i="14"/>
  <c r="AB116" i="14"/>
  <c r="AA116" i="14"/>
  <c r="AA216" i="14"/>
  <c r="Z116" i="14"/>
  <c r="Y116" i="14"/>
  <c r="X116" i="14"/>
  <c r="X216" i="14" s="1"/>
  <c r="W116" i="14"/>
  <c r="W216" i="14"/>
  <c r="V116" i="14"/>
  <c r="U116" i="14"/>
  <c r="T116" i="14"/>
  <c r="AB115" i="14"/>
  <c r="AB215" i="14" s="1"/>
  <c r="AA115" i="14"/>
  <c r="Z115" i="14"/>
  <c r="Z215" i="14" s="1"/>
  <c r="Y115" i="14"/>
  <c r="X115" i="14"/>
  <c r="X215" i="14"/>
  <c r="W115" i="14"/>
  <c r="BM5" i="14" s="1"/>
  <c r="V115" i="14"/>
  <c r="U115" i="14"/>
  <c r="T115" i="14"/>
  <c r="BJ5" i="14" s="1"/>
  <c r="T215" i="14"/>
  <c r="AB114" i="14"/>
  <c r="AA114" i="14"/>
  <c r="Z114" i="14"/>
  <c r="Y114" i="14"/>
  <c r="Y214" i="14" s="1"/>
  <c r="X114" i="14"/>
  <c r="W114" i="14"/>
  <c r="BM4" i="14" s="1"/>
  <c r="W214" i="14"/>
  <c r="V114" i="14"/>
  <c r="BL4" i="14" s="1"/>
  <c r="U114" i="14"/>
  <c r="T114" i="14"/>
  <c r="AB113" i="14"/>
  <c r="AB213" i="14" s="1"/>
  <c r="AA113" i="14"/>
  <c r="Z113" i="14"/>
  <c r="Y113" i="14"/>
  <c r="BO3" i="14" s="1"/>
  <c r="X113" i="14"/>
  <c r="W113" i="14"/>
  <c r="V113" i="14"/>
  <c r="U113" i="14"/>
  <c r="T113" i="14"/>
  <c r="T213" i="14"/>
  <c r="L129" i="14"/>
  <c r="BB19" i="14" s="1"/>
  <c r="D48" i="14"/>
  <c r="C48" i="14"/>
  <c r="B48" i="14"/>
  <c r="D47" i="14"/>
  <c r="C47" i="14"/>
  <c r="B47" i="14"/>
  <c r="AS189" i="14"/>
  <c r="AR189" i="14"/>
  <c r="AO189" i="14"/>
  <c r="AL189" i="14"/>
  <c r="AL86" i="14" s="1"/>
  <c r="AK189" i="14"/>
  <c r="AJ189" i="14"/>
  <c r="AJ78" i="14" s="1"/>
  <c r="AH189" i="14"/>
  <c r="AG189" i="14"/>
  <c r="AF189" i="14"/>
  <c r="AD189" i="14"/>
  <c r="AC189" i="14"/>
  <c r="AB189" i="14"/>
  <c r="Z189" i="14"/>
  <c r="Z80" i="14" s="1"/>
  <c r="Y189" i="14"/>
  <c r="X189" i="14"/>
  <c r="W189" i="14"/>
  <c r="V189" i="14"/>
  <c r="U189" i="14"/>
  <c r="T189" i="14"/>
  <c r="AQ111" i="14"/>
  <c r="AN111" i="14"/>
  <c r="AM111" i="14"/>
  <c r="AK111" i="14"/>
  <c r="AJ111" i="14"/>
  <c r="AF111" i="14"/>
  <c r="AE111" i="14"/>
  <c r="AD111" i="14"/>
  <c r="Z111" i="14"/>
  <c r="Y111" i="14"/>
  <c r="X111" i="14"/>
  <c r="W111" i="14"/>
  <c r="V111" i="14"/>
  <c r="T111" i="14"/>
  <c r="AS110" i="14"/>
  <c r="AR110" i="14"/>
  <c r="AP110" i="14"/>
  <c r="AN110" i="14"/>
  <c r="AK110" i="14"/>
  <c r="AJ110" i="14"/>
  <c r="Z110" i="14"/>
  <c r="X110" i="14"/>
  <c r="V110" i="14"/>
  <c r="T110" i="14"/>
  <c r="R110" i="14"/>
  <c r="AS109" i="14"/>
  <c r="AR109" i="14"/>
  <c r="AP109" i="14"/>
  <c r="AO109" i="14"/>
  <c r="AL109" i="14"/>
  <c r="AD109" i="14"/>
  <c r="AC109" i="14"/>
  <c r="Y109" i="14"/>
  <c r="U109" i="14"/>
  <c r="AQ108" i="14"/>
  <c r="AP108" i="14"/>
  <c r="AM108" i="14"/>
  <c r="AL108" i="14"/>
  <c r="AI108" i="14"/>
  <c r="AD108" i="14"/>
  <c r="AA108" i="14"/>
  <c r="Z108" i="14"/>
  <c r="S108" i="14"/>
  <c r="R108" i="14"/>
  <c r="AM107" i="14"/>
  <c r="AJ107" i="14"/>
  <c r="AI107" i="14"/>
  <c r="AH107" i="14"/>
  <c r="AG107" i="14"/>
  <c r="AF107" i="14"/>
  <c r="AC107" i="14"/>
  <c r="Y107" i="14"/>
  <c r="V107" i="14"/>
  <c r="U107" i="14"/>
  <c r="T107" i="14"/>
  <c r="S107" i="14"/>
  <c r="R107" i="14"/>
  <c r="AP106" i="14"/>
  <c r="AO106" i="14"/>
  <c r="AL106" i="14"/>
  <c r="AK106" i="14"/>
  <c r="AD106" i="14"/>
  <c r="Z106" i="14"/>
  <c r="Y106" i="14"/>
  <c r="V106" i="14"/>
  <c r="U106" i="14"/>
  <c r="AP105" i="14"/>
  <c r="AM105" i="14"/>
  <c r="AL105" i="14"/>
  <c r="AE105" i="14"/>
  <c r="AD105" i="14"/>
  <c r="AA105" i="14"/>
  <c r="Z105" i="14"/>
  <c r="W105" i="14"/>
  <c r="V105" i="14"/>
  <c r="S105" i="14"/>
  <c r="AO104" i="14"/>
  <c r="AN104" i="14"/>
  <c r="AM104" i="14"/>
  <c r="AK104" i="14"/>
  <c r="AJ104" i="14"/>
  <c r="AG104" i="14"/>
  <c r="AF104" i="14"/>
  <c r="AE104" i="14"/>
  <c r="AD104" i="14"/>
  <c r="AC104" i="14"/>
  <c r="AA104" i="14"/>
  <c r="Z104" i="14"/>
  <c r="Y104" i="14"/>
  <c r="W104" i="14"/>
  <c r="V104" i="14"/>
  <c r="AO103" i="14"/>
  <c r="AG103" i="14"/>
  <c r="AD103" i="14"/>
  <c r="AC103" i="14"/>
  <c r="AB103" i="14"/>
  <c r="T103" i="14"/>
  <c r="AS102" i="14"/>
  <c r="AR102" i="14"/>
  <c r="AO102" i="14"/>
  <c r="AD102" i="14"/>
  <c r="AC102" i="14"/>
  <c r="Z102" i="14"/>
  <c r="Y102" i="14"/>
  <c r="V102" i="14"/>
  <c r="R102" i="14"/>
  <c r="AS101" i="14"/>
  <c r="AP101" i="14"/>
  <c r="AM101" i="14"/>
  <c r="AL101" i="14"/>
  <c r="AE101" i="14"/>
  <c r="AD101" i="14"/>
  <c r="AA101" i="14"/>
  <c r="Z101" i="14"/>
  <c r="W101" i="14"/>
  <c r="V101" i="14"/>
  <c r="S101" i="14"/>
  <c r="AQ100" i="14"/>
  <c r="AN100" i="14"/>
  <c r="AM100" i="14"/>
  <c r="AK100" i="14"/>
  <c r="AJ100" i="14"/>
  <c r="AG100" i="14"/>
  <c r="AF100" i="14"/>
  <c r="AE100" i="14"/>
  <c r="AD100" i="14"/>
  <c r="AC100" i="14"/>
  <c r="Z100" i="14"/>
  <c r="Y100" i="14"/>
  <c r="W100" i="14"/>
  <c r="V100" i="14"/>
  <c r="U100" i="14"/>
  <c r="T100" i="14"/>
  <c r="S100" i="14"/>
  <c r="R100" i="14"/>
  <c r="AS99" i="14"/>
  <c r="AR99" i="14"/>
  <c r="AP99" i="14"/>
  <c r="AO99" i="14"/>
  <c r="AF99" i="14"/>
  <c r="AD99" i="14"/>
  <c r="AC99" i="14"/>
  <c r="AB99" i="14"/>
  <c r="Z99" i="14"/>
  <c r="Y99" i="14"/>
  <c r="X99" i="14"/>
  <c r="U99" i="14"/>
  <c r="R99" i="14"/>
  <c r="AR98" i="14"/>
  <c r="AP98" i="14"/>
  <c r="AO98" i="14"/>
  <c r="AC98" i="14"/>
  <c r="Z98" i="14"/>
  <c r="Y98" i="14"/>
  <c r="U98" i="14"/>
  <c r="AS97" i="14"/>
  <c r="AP97" i="14"/>
  <c r="AL97" i="14"/>
  <c r="AH97" i="14"/>
  <c r="Z97" i="14"/>
  <c r="AI96" i="14"/>
  <c r="AG96" i="14"/>
  <c r="AE96" i="14"/>
  <c r="AC96" i="14"/>
  <c r="AA96" i="14"/>
  <c r="Y96" i="14"/>
  <c r="U96" i="14"/>
  <c r="S96" i="14"/>
  <c r="AS95" i="14"/>
  <c r="AN95" i="14"/>
  <c r="AL95" i="14"/>
  <c r="AK95" i="14"/>
  <c r="AG95" i="14"/>
  <c r="AD95" i="14"/>
  <c r="AB95" i="14"/>
  <c r="Z95" i="14"/>
  <c r="X95" i="14"/>
  <c r="V95" i="14"/>
  <c r="U95" i="14"/>
  <c r="AS94" i="14"/>
  <c r="AO94" i="14"/>
  <c r="AL94" i="14"/>
  <c r="AD94" i="14"/>
  <c r="AC94" i="14"/>
  <c r="Z94" i="14"/>
  <c r="Y94" i="14"/>
  <c r="V94" i="14"/>
  <c r="U94" i="14"/>
  <c r="R94" i="14"/>
  <c r="AS93" i="14"/>
  <c r="AM93" i="14"/>
  <c r="AE93" i="14"/>
  <c r="AA93" i="14"/>
  <c r="S93" i="14"/>
  <c r="AP92" i="14"/>
  <c r="AL92" i="14"/>
  <c r="AJ92" i="14"/>
  <c r="AF92" i="14"/>
  <c r="AD92" i="14"/>
  <c r="X92" i="14"/>
  <c r="V92" i="14"/>
  <c r="T92" i="14"/>
  <c r="R92" i="14"/>
  <c r="AP91" i="14"/>
  <c r="AH91" i="14"/>
  <c r="AC91" i="14"/>
  <c r="X91" i="14"/>
  <c r="AR90" i="14"/>
  <c r="AO90" i="14"/>
  <c r="AL90" i="14"/>
  <c r="AK90" i="14"/>
  <c r="AH90" i="14"/>
  <c r="AG90" i="14"/>
  <c r="Z90" i="14"/>
  <c r="V90" i="14"/>
  <c r="AS89" i="14"/>
  <c r="AL89" i="14"/>
  <c r="AH89" i="14"/>
  <c r="AD89" i="14"/>
  <c r="R89" i="14"/>
  <c r="AQ88" i="14"/>
  <c r="AP88" i="14"/>
  <c r="AJ88" i="14"/>
  <c r="AI88" i="14"/>
  <c r="AH88" i="14"/>
  <c r="AG88" i="14"/>
  <c r="AE88" i="14"/>
  <c r="AD88" i="14"/>
  <c r="AC88" i="14"/>
  <c r="AB88" i="14"/>
  <c r="AA88" i="14"/>
  <c r="V88" i="14"/>
  <c r="S88" i="14"/>
  <c r="AS87" i="14"/>
  <c r="AR87" i="14"/>
  <c r="AL87" i="14"/>
  <c r="AJ87" i="14"/>
  <c r="AB87" i="14"/>
  <c r="Z87" i="14"/>
  <c r="Y87" i="14"/>
  <c r="X87" i="14"/>
  <c r="T87" i="14"/>
  <c r="L92" i="14"/>
  <c r="L91" i="14"/>
  <c r="AU91" i="14" s="1"/>
  <c r="L90" i="14"/>
  <c r="AU90" i="14" s="1"/>
  <c r="L89" i="14"/>
  <c r="AU89" i="14" s="1"/>
  <c r="L88" i="14"/>
  <c r="L87" i="14"/>
  <c r="AU87" i="14" s="1"/>
  <c r="L86" i="14"/>
  <c r="L85" i="14"/>
  <c r="L84" i="14"/>
  <c r="AO84" i="14" s="1"/>
  <c r="L83" i="14"/>
  <c r="L82" i="14"/>
  <c r="AU82" i="14"/>
  <c r="L81" i="14"/>
  <c r="L80" i="14"/>
  <c r="L79" i="14"/>
  <c r="L78" i="14"/>
  <c r="L72" i="14"/>
  <c r="L71" i="14"/>
  <c r="AU71" i="14" s="1"/>
  <c r="L70" i="14"/>
  <c r="L69" i="14"/>
  <c r="L67" i="14"/>
  <c r="L66" i="14"/>
  <c r="L65" i="14"/>
  <c r="L64" i="14"/>
  <c r="AM64" i="14" s="1"/>
  <c r="L63" i="14"/>
  <c r="AO63" i="14" s="1"/>
  <c r="L61" i="14"/>
  <c r="L60" i="14"/>
  <c r="L59" i="14"/>
  <c r="L57" i="14"/>
  <c r="L56" i="14"/>
  <c r="L55" i="14"/>
  <c r="L54" i="14"/>
  <c r="L52" i="14"/>
  <c r="L51" i="14"/>
  <c r="L50" i="14"/>
  <c r="AU50" i="14" s="1"/>
  <c r="L49" i="14"/>
  <c r="L48" i="14"/>
  <c r="AL48" i="14"/>
  <c r="L47" i="14"/>
  <c r="AU47" i="14" s="1"/>
  <c r="L45" i="14"/>
  <c r="L44" i="14"/>
  <c r="W44" i="14" s="1"/>
  <c r="L43" i="14"/>
  <c r="L42" i="14"/>
  <c r="L41" i="14"/>
  <c r="L40" i="14"/>
  <c r="L39" i="14"/>
  <c r="AI27" i="16"/>
  <c r="H32" i="16"/>
  <c r="G32" i="16"/>
  <c r="F32" i="16"/>
  <c r="BK3" i="14"/>
  <c r="BL24" i="14"/>
  <c r="F41" i="16"/>
  <c r="G41" i="16"/>
  <c r="H41" i="16"/>
  <c r="F42" i="16"/>
  <c r="G42" i="16"/>
  <c r="H42" i="16"/>
  <c r="F43" i="16"/>
  <c r="G43" i="16"/>
  <c r="H43" i="16"/>
  <c r="F44" i="16"/>
  <c r="G44" i="16"/>
  <c r="H44" i="16"/>
  <c r="F45" i="16"/>
  <c r="G45" i="16"/>
  <c r="H45" i="16"/>
  <c r="F46" i="16"/>
  <c r="G46" i="16"/>
  <c r="H46" i="16"/>
  <c r="F47" i="16"/>
  <c r="G47" i="16"/>
  <c r="H47" i="16"/>
  <c r="F48" i="16"/>
  <c r="G48" i="16"/>
  <c r="H48" i="16"/>
  <c r="F49" i="16"/>
  <c r="G49" i="16"/>
  <c r="H49" i="16"/>
  <c r="F50" i="16"/>
  <c r="G50" i="16"/>
  <c r="H50" i="16"/>
  <c r="F51" i="16"/>
  <c r="G51" i="16"/>
  <c r="H51" i="16"/>
  <c r="F52" i="16"/>
  <c r="G52" i="16"/>
  <c r="H52" i="16"/>
  <c r="F53" i="16"/>
  <c r="G53" i="16"/>
  <c r="H53" i="16"/>
  <c r="F54" i="16"/>
  <c r="G54" i="16"/>
  <c r="H54" i="16"/>
  <c r="F8" i="16"/>
  <c r="G8" i="16"/>
  <c r="H8" i="16"/>
  <c r="F9" i="16"/>
  <c r="G9" i="16"/>
  <c r="H9" i="16"/>
  <c r="F10" i="16"/>
  <c r="G10" i="16"/>
  <c r="H10" i="16"/>
  <c r="F11" i="16"/>
  <c r="G11" i="16"/>
  <c r="H11" i="16"/>
  <c r="F12" i="16"/>
  <c r="G12" i="16"/>
  <c r="H12" i="16"/>
  <c r="U32" i="14"/>
  <c r="F13" i="16"/>
  <c r="G13" i="16"/>
  <c r="H13" i="16"/>
  <c r="F14" i="16"/>
  <c r="G14" i="16"/>
  <c r="H14" i="16"/>
  <c r="F15" i="16"/>
  <c r="G15" i="16"/>
  <c r="H15" i="16"/>
  <c r="F16" i="16"/>
  <c r="G16" i="16"/>
  <c r="H16" i="16"/>
  <c r="X53" i="14"/>
  <c r="F17" i="16"/>
  <c r="G17" i="16"/>
  <c r="H17" i="16"/>
  <c r="F18" i="16"/>
  <c r="G18" i="16"/>
  <c r="H18" i="16"/>
  <c r="F19" i="16"/>
  <c r="G19" i="16"/>
  <c r="H19" i="16"/>
  <c r="F20" i="16"/>
  <c r="G20" i="16"/>
  <c r="H20" i="16"/>
  <c r="F21" i="16"/>
  <c r="G21" i="16"/>
  <c r="H21" i="16"/>
  <c r="F22" i="16"/>
  <c r="G22" i="16"/>
  <c r="H22" i="16"/>
  <c r="F23" i="16"/>
  <c r="G23" i="16"/>
  <c r="H23" i="16"/>
  <c r="H7" i="16"/>
  <c r="G7" i="16"/>
  <c r="F7" i="16"/>
  <c r="C1" i="16"/>
  <c r="C2" i="16"/>
  <c r="C3" i="16"/>
  <c r="C4" i="16"/>
  <c r="F6" i="16"/>
  <c r="G6" i="16"/>
  <c r="H6" i="16"/>
  <c r="F24" i="16"/>
  <c r="G24" i="16"/>
  <c r="H24" i="16"/>
  <c r="I24" i="16"/>
  <c r="AI24" i="16"/>
  <c r="F25" i="16"/>
  <c r="G25" i="16"/>
  <c r="H25" i="16"/>
  <c r="F26" i="16"/>
  <c r="G26" i="16"/>
  <c r="H26" i="16"/>
  <c r="F33" i="16"/>
  <c r="G33" i="16"/>
  <c r="H33" i="16"/>
  <c r="F34" i="16"/>
  <c r="G34" i="16"/>
  <c r="H34" i="16"/>
  <c r="F36" i="16"/>
  <c r="G36" i="16"/>
  <c r="H36" i="16"/>
  <c r="F40" i="16"/>
  <c r="G40" i="16"/>
  <c r="H40" i="16"/>
  <c r="M219" i="14"/>
  <c r="M220" i="14"/>
  <c r="M226" i="14"/>
  <c r="M227" i="14"/>
  <c r="M234" i="14"/>
  <c r="AB236" i="14"/>
  <c r="Z236" i="14"/>
  <c r="V236" i="14"/>
  <c r="U236" i="14"/>
  <c r="T236" i="14"/>
  <c r="S236" i="14"/>
  <c r="R236" i="14"/>
  <c r="Q236" i="14"/>
  <c r="P236" i="14"/>
  <c r="O236" i="14"/>
  <c r="N236" i="14"/>
  <c r="L236" i="14"/>
  <c r="K236" i="14"/>
  <c r="AA235" i="14"/>
  <c r="W235" i="14"/>
  <c r="V235" i="14"/>
  <c r="S235" i="14"/>
  <c r="R235" i="14"/>
  <c r="Q235" i="14"/>
  <c r="P235" i="14"/>
  <c r="O235" i="14"/>
  <c r="N235" i="14"/>
  <c r="K235" i="14"/>
  <c r="AB234" i="14"/>
  <c r="AA234" i="14"/>
  <c r="Z234" i="14"/>
  <c r="W234" i="14"/>
  <c r="V234" i="14"/>
  <c r="T234" i="14"/>
  <c r="S234" i="14"/>
  <c r="R234" i="14"/>
  <c r="Q234" i="14"/>
  <c r="P234" i="14"/>
  <c r="O234" i="14"/>
  <c r="N234" i="14"/>
  <c r="L234" i="14"/>
  <c r="K234" i="14"/>
  <c r="Y233" i="14"/>
  <c r="X233" i="14"/>
  <c r="W233" i="14"/>
  <c r="U233" i="14"/>
  <c r="T233" i="14"/>
  <c r="S233" i="14"/>
  <c r="R233" i="14"/>
  <c r="Q233" i="14"/>
  <c r="P233" i="14"/>
  <c r="O233" i="14"/>
  <c r="N233" i="14"/>
  <c r="K233" i="14"/>
  <c r="X232" i="14"/>
  <c r="V232" i="14"/>
  <c r="U232" i="14"/>
  <c r="S232" i="14"/>
  <c r="R232" i="14"/>
  <c r="Q232" i="14"/>
  <c r="P232" i="14"/>
  <c r="O232" i="14"/>
  <c r="N232" i="14"/>
  <c r="L232" i="14"/>
  <c r="K232" i="14"/>
  <c r="W231" i="14"/>
  <c r="V231" i="14"/>
  <c r="U231" i="14"/>
  <c r="S231" i="14"/>
  <c r="R231" i="14"/>
  <c r="Q231" i="14"/>
  <c r="P231" i="14"/>
  <c r="O231" i="14"/>
  <c r="N231" i="14"/>
  <c r="K231" i="14"/>
  <c r="AB230" i="14"/>
  <c r="W230" i="14"/>
  <c r="V230" i="14"/>
  <c r="T230" i="14"/>
  <c r="S230" i="14"/>
  <c r="R230" i="14"/>
  <c r="Q230" i="14"/>
  <c r="P230" i="14"/>
  <c r="O230" i="14"/>
  <c r="N230" i="14"/>
  <c r="L230" i="14"/>
  <c r="K230" i="14"/>
  <c r="AB229" i="14"/>
  <c r="Y229" i="14"/>
  <c r="W229" i="14"/>
  <c r="U229" i="14"/>
  <c r="S229" i="14"/>
  <c r="R229" i="14"/>
  <c r="Q229" i="14"/>
  <c r="P229" i="14"/>
  <c r="O229" i="14"/>
  <c r="N229" i="14"/>
  <c r="K229" i="14"/>
  <c r="Z228" i="14"/>
  <c r="Y228" i="14"/>
  <c r="X228" i="14"/>
  <c r="U228" i="14"/>
  <c r="T228" i="14"/>
  <c r="S228" i="14"/>
  <c r="R228" i="14"/>
  <c r="Q228" i="14"/>
  <c r="P228" i="14"/>
  <c r="O228" i="14"/>
  <c r="N228" i="14"/>
  <c r="L228" i="14"/>
  <c r="K228" i="14"/>
  <c r="Y227" i="14"/>
  <c r="W227" i="14"/>
  <c r="V227" i="14"/>
  <c r="U227" i="14"/>
  <c r="S227" i="14"/>
  <c r="R227" i="14"/>
  <c r="Q227" i="14"/>
  <c r="P227" i="14"/>
  <c r="O227" i="14"/>
  <c r="N227" i="14"/>
  <c r="L227" i="14"/>
  <c r="K227" i="14"/>
  <c r="W226" i="14"/>
  <c r="V226" i="14"/>
  <c r="T226" i="14"/>
  <c r="S226" i="14"/>
  <c r="R226" i="14"/>
  <c r="Q226" i="14"/>
  <c r="P226" i="14"/>
  <c r="O226" i="14"/>
  <c r="N226" i="14"/>
  <c r="K226" i="14"/>
  <c r="AA225" i="14"/>
  <c r="W225" i="14"/>
  <c r="T225" i="14"/>
  <c r="S225" i="14"/>
  <c r="R225" i="14"/>
  <c r="Q225" i="14"/>
  <c r="P225" i="14"/>
  <c r="O225" i="14"/>
  <c r="N225" i="14"/>
  <c r="K225" i="14"/>
  <c r="AB224" i="14"/>
  <c r="Z224" i="14"/>
  <c r="X224" i="14"/>
  <c r="T224" i="14"/>
  <c r="S224" i="14"/>
  <c r="R224" i="14"/>
  <c r="Q224" i="14"/>
  <c r="P224" i="14"/>
  <c r="O224" i="14"/>
  <c r="N224" i="14"/>
  <c r="K224" i="14"/>
  <c r="AB223" i="14"/>
  <c r="AA223" i="14"/>
  <c r="Y223" i="14"/>
  <c r="S223" i="14"/>
  <c r="R223" i="14"/>
  <c r="Q223" i="14"/>
  <c r="P223" i="14"/>
  <c r="O223" i="14"/>
  <c r="N223" i="14"/>
  <c r="L223" i="14"/>
  <c r="K223" i="14"/>
  <c r="Y222" i="14"/>
  <c r="V222" i="14"/>
  <c r="U222" i="14"/>
  <c r="T222" i="14"/>
  <c r="S222" i="14"/>
  <c r="R222" i="14"/>
  <c r="Q222" i="14"/>
  <c r="P222" i="14"/>
  <c r="O222" i="14"/>
  <c r="N222" i="14"/>
  <c r="L222" i="14"/>
  <c r="K222" i="14"/>
  <c r="AA221" i="14"/>
  <c r="Y221" i="14"/>
  <c r="S221" i="14"/>
  <c r="R221" i="14"/>
  <c r="Q221" i="14"/>
  <c r="P221" i="14"/>
  <c r="O221" i="14"/>
  <c r="N221" i="14"/>
  <c r="K221" i="14"/>
  <c r="AA220" i="14"/>
  <c r="Y220" i="14"/>
  <c r="U220" i="14"/>
  <c r="S220" i="14"/>
  <c r="R220" i="14"/>
  <c r="Q220" i="14"/>
  <c r="P220" i="14"/>
  <c r="O220" i="14"/>
  <c r="N220" i="14"/>
  <c r="L220" i="14"/>
  <c r="K220" i="14"/>
  <c r="Z219" i="14"/>
  <c r="X219" i="14"/>
  <c r="S219" i="14"/>
  <c r="R219" i="14"/>
  <c r="Q219" i="14"/>
  <c r="P219" i="14"/>
  <c r="O219" i="14"/>
  <c r="N219" i="14"/>
  <c r="L219" i="14"/>
  <c r="K219" i="14"/>
  <c r="AA218" i="14"/>
  <c r="Y218" i="14"/>
  <c r="W218" i="14"/>
  <c r="U218" i="14"/>
  <c r="S218" i="14"/>
  <c r="R218" i="14"/>
  <c r="Q218" i="14"/>
  <c r="P218" i="14"/>
  <c r="O218" i="14"/>
  <c r="N218" i="14"/>
  <c r="K218" i="14"/>
  <c r="Z217" i="14"/>
  <c r="X217" i="14"/>
  <c r="V217" i="14"/>
  <c r="T217" i="14"/>
  <c r="S217" i="14"/>
  <c r="R217" i="14"/>
  <c r="Q217" i="14"/>
  <c r="P217" i="14"/>
  <c r="O217" i="14"/>
  <c r="N217" i="14"/>
  <c r="K217" i="14"/>
  <c r="Z216" i="14"/>
  <c r="Y216" i="14"/>
  <c r="V216" i="14"/>
  <c r="U216" i="14"/>
  <c r="T216" i="14"/>
  <c r="S216" i="14"/>
  <c r="R216" i="14"/>
  <c r="Q216" i="14"/>
  <c r="P216" i="14"/>
  <c r="O216" i="14"/>
  <c r="N216" i="14"/>
  <c r="L216" i="14"/>
  <c r="K216" i="14"/>
  <c r="AA215" i="14"/>
  <c r="W215" i="14"/>
  <c r="V215" i="14"/>
  <c r="U215" i="14"/>
  <c r="S215" i="14"/>
  <c r="R215" i="14"/>
  <c r="Q215" i="14"/>
  <c r="P215" i="14"/>
  <c r="O215" i="14"/>
  <c r="N215" i="14"/>
  <c r="K215" i="14"/>
  <c r="AB214" i="14"/>
  <c r="AA214" i="14"/>
  <c r="Z214" i="14"/>
  <c r="X214" i="14"/>
  <c r="V214" i="14"/>
  <c r="T214" i="14"/>
  <c r="S214" i="14"/>
  <c r="R214" i="14"/>
  <c r="Q214" i="14"/>
  <c r="P214" i="14"/>
  <c r="O214" i="14"/>
  <c r="N214" i="14"/>
  <c r="K214" i="14"/>
  <c r="AA213" i="14"/>
  <c r="X213" i="14"/>
  <c r="W213" i="14"/>
  <c r="U213" i="14"/>
  <c r="S213" i="14"/>
  <c r="R213" i="14"/>
  <c r="Q213" i="14"/>
  <c r="P213" i="14"/>
  <c r="O213" i="14"/>
  <c r="N213" i="14"/>
  <c r="K213" i="14"/>
  <c r="AB212" i="14"/>
  <c r="Z212" i="14"/>
  <c r="Y212" i="14"/>
  <c r="X212" i="14"/>
  <c r="V212" i="14"/>
  <c r="U212" i="14"/>
  <c r="T212" i="14"/>
  <c r="S212" i="14"/>
  <c r="R212" i="14"/>
  <c r="Q212" i="14"/>
  <c r="P212" i="14"/>
  <c r="O212" i="14"/>
  <c r="N212" i="14"/>
  <c r="L212" i="14"/>
  <c r="K212" i="14"/>
  <c r="AU105" i="14"/>
  <c r="AU104" i="14"/>
  <c r="AT2" i="14"/>
  <c r="AU133" i="14"/>
  <c r="AT133" i="14"/>
  <c r="AT132" i="14"/>
  <c r="AU131" i="14"/>
  <c r="AT131" i="14"/>
  <c r="AT130" i="14"/>
  <c r="AU129" i="14"/>
  <c r="AT129" i="14"/>
  <c r="AT128" i="14"/>
  <c r="AU127" i="14"/>
  <c r="AT127" i="14"/>
  <c r="AT126" i="14"/>
  <c r="AU125" i="14"/>
  <c r="AT125" i="14"/>
  <c r="AU124" i="14"/>
  <c r="AT124" i="14"/>
  <c r="AT123" i="14"/>
  <c r="AT122" i="14"/>
  <c r="AU121" i="14"/>
  <c r="AT121" i="14"/>
  <c r="AU120" i="14"/>
  <c r="AT120" i="14"/>
  <c r="AT119" i="14"/>
  <c r="AT118" i="14"/>
  <c r="AT117" i="14"/>
  <c r="AU116" i="14"/>
  <c r="AT116" i="14"/>
  <c r="AT115" i="14"/>
  <c r="AT114" i="14"/>
  <c r="AT113" i="14"/>
  <c r="AU112" i="14"/>
  <c r="AT112" i="14"/>
  <c r="AT111" i="14"/>
  <c r="AT110" i="14"/>
  <c r="AT109" i="14"/>
  <c r="AT108" i="14"/>
  <c r="AT107" i="14"/>
  <c r="AT106" i="14"/>
  <c r="AT105" i="14"/>
  <c r="AT104" i="14"/>
  <c r="AT103" i="14"/>
  <c r="AT102" i="14"/>
  <c r="AT101" i="14"/>
  <c r="AT100" i="14"/>
  <c r="AT99" i="14"/>
  <c r="AT98" i="14"/>
  <c r="AU97" i="14"/>
  <c r="AT97" i="14"/>
  <c r="AU96" i="14"/>
  <c r="AT96" i="14"/>
  <c r="AT95" i="14"/>
  <c r="AT94" i="14"/>
  <c r="AT93" i="14"/>
  <c r="AU92" i="14"/>
  <c r="AT92" i="14"/>
  <c r="AT91" i="14"/>
  <c r="AT90" i="14"/>
  <c r="AT89" i="14"/>
  <c r="AU88" i="14"/>
  <c r="AT88" i="14"/>
  <c r="AT87" i="14"/>
  <c r="AU86" i="14"/>
  <c r="AT86" i="14"/>
  <c r="AD86" i="14"/>
  <c r="Y86" i="14"/>
  <c r="U86" i="14"/>
  <c r="AT85" i="14"/>
  <c r="AQ85" i="14"/>
  <c r="Y85" i="14"/>
  <c r="AT84" i="14"/>
  <c r="AT83" i="14"/>
  <c r="V83" i="14"/>
  <c r="AT82" i="14"/>
  <c r="U82" i="14"/>
  <c r="AT81" i="14"/>
  <c r="AT80" i="14"/>
  <c r="AR80" i="14"/>
  <c r="AJ80" i="14"/>
  <c r="AC80" i="14"/>
  <c r="AT79" i="14"/>
  <c r="W79" i="14"/>
  <c r="AT78" i="14"/>
  <c r="AU77" i="14"/>
  <c r="AT77" i="14"/>
  <c r="AU76" i="14"/>
  <c r="AT76" i="14"/>
  <c r="AU75" i="14"/>
  <c r="AT75" i="14"/>
  <c r="AU74" i="14"/>
  <c r="AT74" i="14"/>
  <c r="AU73" i="14"/>
  <c r="AT73" i="14"/>
  <c r="AT72" i="14"/>
  <c r="AT71" i="14"/>
  <c r="AT70" i="14"/>
  <c r="AT69" i="14"/>
  <c r="AU68" i="14"/>
  <c r="AT68" i="14"/>
  <c r="AK68" i="14"/>
  <c r="AJ68" i="14"/>
  <c r="AU67" i="14"/>
  <c r="AT67" i="14"/>
  <c r="AU66" i="14"/>
  <c r="AT66" i="14"/>
  <c r="X66" i="14"/>
  <c r="AT65" i="14"/>
  <c r="AT64" i="14"/>
  <c r="W64" i="14"/>
  <c r="AT63" i="14"/>
  <c r="AK63" i="14"/>
  <c r="AA63" i="14"/>
  <c r="AU62" i="14"/>
  <c r="AT62" i="14"/>
  <c r="AT61" i="14"/>
  <c r="AT60" i="14"/>
  <c r="AU59" i="14"/>
  <c r="AT59" i="14"/>
  <c r="AL59" i="14"/>
  <c r="AT58" i="14"/>
  <c r="AT57" i="14"/>
  <c r="W57" i="14"/>
  <c r="AT56" i="14"/>
  <c r="AU55" i="14"/>
  <c r="AT55" i="14"/>
  <c r="Y55" i="14"/>
  <c r="X55" i="14"/>
  <c r="AU54" i="14"/>
  <c r="AT54" i="14"/>
  <c r="AL54" i="14"/>
  <c r="AB54" i="14"/>
  <c r="AT53" i="14"/>
  <c r="AQ53" i="14"/>
  <c r="AT52" i="14"/>
  <c r="AQ52" i="14"/>
  <c r="AG52" i="14"/>
  <c r="AT51" i="14"/>
  <c r="AL51" i="14"/>
  <c r="AT50" i="14"/>
  <c r="Y50" i="14"/>
  <c r="AU49" i="14"/>
  <c r="AT49" i="14"/>
  <c r="AO49" i="14"/>
  <c r="AK49" i="14"/>
  <c r="AH49" i="14"/>
  <c r="AT48" i="14"/>
  <c r="Z48" i="14"/>
  <c r="W48" i="14"/>
  <c r="AT47" i="14"/>
  <c r="AT46" i="14"/>
  <c r="AK46" i="14"/>
  <c r="AT45" i="14"/>
  <c r="AO45" i="14"/>
  <c r="AN45" i="14"/>
  <c r="AF45" i="14"/>
  <c r="AT44" i="14"/>
  <c r="AO44" i="14"/>
  <c r="AK44" i="14"/>
  <c r="D46" i="14"/>
  <c r="E46" i="14" s="1"/>
  <c r="C46" i="14"/>
  <c r="B46" i="14"/>
  <c r="AT43" i="14"/>
  <c r="AI43" i="14"/>
  <c r="AH43" i="14"/>
  <c r="AA43" i="14"/>
  <c r="Z43" i="14"/>
  <c r="D45" i="14"/>
  <c r="E45" i="14" s="1"/>
  <c r="C45" i="14"/>
  <c r="B45" i="14"/>
  <c r="AT42" i="14"/>
  <c r="D44" i="14"/>
  <c r="E44" i="14"/>
  <c r="C44" i="14"/>
  <c r="B44" i="14"/>
  <c r="AU41" i="14"/>
  <c r="AT41" i="14"/>
  <c r="AN41" i="14"/>
  <c r="AF41" i="14"/>
  <c r="X41" i="14"/>
  <c r="D43" i="14"/>
  <c r="E43" i="14" s="1"/>
  <c r="C43" i="14"/>
  <c r="B43" i="14"/>
  <c r="AU40" i="14"/>
  <c r="AT40" i="14"/>
  <c r="D42" i="14"/>
  <c r="E42" i="14"/>
  <c r="C42" i="14"/>
  <c r="B42" i="14"/>
  <c r="AU39" i="14"/>
  <c r="AT39" i="14"/>
  <c r="AM39" i="14"/>
  <c r="D41" i="14"/>
  <c r="E41" i="14"/>
  <c r="C41" i="14"/>
  <c r="B41" i="14"/>
  <c r="AU38" i="14"/>
  <c r="AT38" i="14"/>
  <c r="AQ38" i="14"/>
  <c r="AP38" i="14"/>
  <c r="AO38" i="14"/>
  <c r="AM38" i="14"/>
  <c r="AL38" i="14"/>
  <c r="AI38" i="14"/>
  <c r="AH38" i="14"/>
  <c r="AE38" i="14"/>
  <c r="AD38" i="14"/>
  <c r="AA38" i="14"/>
  <c r="Z38" i="14"/>
  <c r="Y38" i="14"/>
  <c r="W38" i="14"/>
  <c r="V38" i="14"/>
  <c r="AU37" i="14"/>
  <c r="AT37" i="14"/>
  <c r="AS37" i="14"/>
  <c r="AR37" i="14"/>
  <c r="AU36" i="14"/>
  <c r="AT36" i="14"/>
  <c r="AS36" i="14"/>
  <c r="AR36" i="14"/>
  <c r="AU35" i="14"/>
  <c r="AT35" i="14"/>
  <c r="AS35" i="14"/>
  <c r="AR35" i="14"/>
  <c r="AU34" i="14"/>
  <c r="AT34" i="14"/>
  <c r="AS34" i="14"/>
  <c r="AR34" i="14"/>
  <c r="AU33" i="14"/>
  <c r="AT33" i="14"/>
  <c r="AS33" i="14"/>
  <c r="AR33" i="14"/>
  <c r="AU32" i="14"/>
  <c r="AT32" i="14"/>
  <c r="AS32" i="14"/>
  <c r="AR32" i="14"/>
  <c r="AP32" i="14"/>
  <c r="AO32" i="14"/>
  <c r="AN32" i="14"/>
  <c r="AK32" i="14"/>
  <c r="AJ32" i="14"/>
  <c r="AG32" i="14"/>
  <c r="AF32" i="14"/>
  <c r="AD32" i="14"/>
  <c r="AB32" i="14"/>
  <c r="Z32" i="14"/>
  <c r="Y32" i="14"/>
  <c r="X32" i="14"/>
  <c r="T32" i="14"/>
  <c r="AU31" i="14"/>
  <c r="AT31" i="14"/>
  <c r="AS31" i="14"/>
  <c r="AR31" i="14"/>
  <c r="AU30" i="14"/>
  <c r="AT30" i="14"/>
  <c r="AS30" i="14"/>
  <c r="AR30" i="14"/>
  <c r="AU29" i="14"/>
  <c r="AT29" i="14"/>
  <c r="AS29" i="14"/>
  <c r="AR29" i="14"/>
  <c r="AU28" i="14"/>
  <c r="AT28" i="14"/>
  <c r="AS28" i="14"/>
  <c r="AR28" i="14"/>
  <c r="AU27" i="14"/>
  <c r="AT27" i="14"/>
  <c r="AS27" i="14"/>
  <c r="AR27" i="14"/>
  <c r="BR26" i="14"/>
  <c r="BN26" i="14"/>
  <c r="BL26" i="14"/>
  <c r="BK26" i="14"/>
  <c r="BJ26" i="14"/>
  <c r="BI26" i="14"/>
  <c r="BH26" i="14"/>
  <c r="BG26" i="14"/>
  <c r="BF26" i="14"/>
  <c r="BE26" i="14"/>
  <c r="BD26" i="14"/>
  <c r="BB26" i="14"/>
  <c r="BA26" i="14"/>
  <c r="BQ25" i="14"/>
  <c r="BP25" i="14"/>
  <c r="BI25" i="14"/>
  <c r="BH25" i="14"/>
  <c r="BG25" i="14"/>
  <c r="BF25" i="14"/>
  <c r="BE25" i="14"/>
  <c r="BD25" i="14"/>
  <c r="BA25" i="14"/>
  <c r="BR24" i="14"/>
  <c r="BQ24" i="14"/>
  <c r="BP24" i="14"/>
  <c r="BM24" i="14"/>
  <c r="BI24" i="14"/>
  <c r="BH24" i="14"/>
  <c r="BG24" i="14"/>
  <c r="BF24" i="14"/>
  <c r="BE24" i="14"/>
  <c r="BD24" i="14"/>
  <c r="BB24" i="14"/>
  <c r="BA24" i="14"/>
  <c r="BQ23" i="14"/>
  <c r="BP23" i="14"/>
  <c r="BO23" i="14"/>
  <c r="BL23" i="14"/>
  <c r="BI23" i="14"/>
  <c r="BH23" i="14"/>
  <c r="BG23" i="14"/>
  <c r="BF23" i="14"/>
  <c r="BE23" i="14"/>
  <c r="BD23" i="14"/>
  <c r="BB23" i="14"/>
  <c r="BA23" i="14"/>
  <c r="BR22" i="14"/>
  <c r="BP22" i="14"/>
  <c r="BN22" i="14"/>
  <c r="BL22" i="14"/>
  <c r="BJ22" i="14"/>
  <c r="BI22" i="14"/>
  <c r="BH22" i="14"/>
  <c r="BG22" i="14"/>
  <c r="BF22" i="14"/>
  <c r="BE22" i="14"/>
  <c r="BD22" i="14"/>
  <c r="BB22" i="14"/>
  <c r="BA22" i="14"/>
  <c r="BQ21" i="14"/>
  <c r="BO21" i="14"/>
  <c r="BN21" i="14"/>
  <c r="BM21" i="14"/>
  <c r="BK21" i="14"/>
  <c r="BI21" i="14"/>
  <c r="BH21" i="14"/>
  <c r="BG21" i="14"/>
  <c r="BF21" i="14"/>
  <c r="BE21" i="14"/>
  <c r="BD21" i="14"/>
  <c r="BA21" i="14"/>
  <c r="BR20" i="14"/>
  <c r="BN20" i="14"/>
  <c r="BL20" i="14"/>
  <c r="BK20" i="14"/>
  <c r="BJ20" i="14"/>
  <c r="BI20" i="14"/>
  <c r="BH20" i="14"/>
  <c r="BG20" i="14"/>
  <c r="BF20" i="14"/>
  <c r="BE20" i="14"/>
  <c r="BD20" i="14"/>
  <c r="BB20" i="14"/>
  <c r="BA20" i="14"/>
  <c r="BQ19" i="14"/>
  <c r="BO19" i="14"/>
  <c r="BM19" i="14"/>
  <c r="BK19" i="14"/>
  <c r="BI19" i="14"/>
  <c r="BH19" i="14"/>
  <c r="BG19" i="14"/>
  <c r="BF19" i="14"/>
  <c r="BE19" i="14"/>
  <c r="BD19" i="14"/>
  <c r="BA19" i="14"/>
  <c r="BR18" i="14"/>
  <c r="BP18" i="14"/>
  <c r="BN18" i="14"/>
  <c r="BM18" i="14"/>
  <c r="BL18" i="14"/>
  <c r="BJ18" i="14"/>
  <c r="BI18" i="14"/>
  <c r="BH18" i="14"/>
  <c r="BG18" i="14"/>
  <c r="BF18" i="14"/>
  <c r="BE18" i="14"/>
  <c r="BD18" i="14"/>
  <c r="BB18" i="14"/>
  <c r="BA18" i="14"/>
  <c r="BR17" i="14"/>
  <c r="BQ17" i="14"/>
  <c r="BO17" i="14"/>
  <c r="BN17" i="14"/>
  <c r="BM17" i="14"/>
  <c r="BL17" i="14"/>
  <c r="BK17" i="14"/>
  <c r="BJ17" i="14"/>
  <c r="BI17" i="14"/>
  <c r="BH17" i="14"/>
  <c r="BG17" i="14"/>
  <c r="BF17" i="14"/>
  <c r="BE17" i="14"/>
  <c r="BD17" i="14"/>
  <c r="BB17" i="14"/>
  <c r="BA17" i="14"/>
  <c r="BR16" i="14"/>
  <c r="BQ16" i="14"/>
  <c r="BP16" i="14"/>
  <c r="BO16" i="14"/>
  <c r="BN16" i="14"/>
  <c r="BM16" i="14"/>
  <c r="BL16" i="14"/>
  <c r="BK16" i="14"/>
  <c r="BJ16" i="14"/>
  <c r="BI16" i="14"/>
  <c r="BH16" i="14"/>
  <c r="BG16" i="14"/>
  <c r="BF16" i="14"/>
  <c r="BE16" i="14"/>
  <c r="BD16" i="14"/>
  <c r="BB16" i="14"/>
  <c r="BA16" i="14"/>
  <c r="BR15" i="14"/>
  <c r="BQ15" i="14"/>
  <c r="BP15" i="14"/>
  <c r="BO15" i="14"/>
  <c r="BM15" i="14"/>
  <c r="BL15" i="14"/>
  <c r="BJ15" i="14"/>
  <c r="BI15" i="14"/>
  <c r="BH15" i="14"/>
  <c r="BG15" i="14"/>
  <c r="BF15" i="14"/>
  <c r="BE15" i="14"/>
  <c r="BD15" i="14"/>
  <c r="BB15" i="14"/>
  <c r="BA15" i="14"/>
  <c r="BR14" i="14"/>
  <c r="BQ14" i="14"/>
  <c r="BP14" i="14"/>
  <c r="BO14" i="14"/>
  <c r="BM14" i="14"/>
  <c r="BJ14" i="14"/>
  <c r="BI14" i="14"/>
  <c r="BH14" i="14"/>
  <c r="BG14" i="14"/>
  <c r="BF14" i="14"/>
  <c r="BE14" i="14"/>
  <c r="BD14" i="14"/>
  <c r="BB14" i="14"/>
  <c r="BA14" i="14"/>
  <c r="BR13" i="14"/>
  <c r="BP13" i="14"/>
  <c r="BO13" i="14"/>
  <c r="BN13" i="14"/>
  <c r="BM13" i="14"/>
  <c r="BL13" i="14"/>
  <c r="BK13" i="14"/>
  <c r="BJ13" i="14"/>
  <c r="BI13" i="14"/>
  <c r="BH13" i="14"/>
  <c r="BG13" i="14"/>
  <c r="BF13" i="14"/>
  <c r="BE13" i="14"/>
  <c r="BD13" i="14"/>
  <c r="BB13" i="14"/>
  <c r="BA13" i="14"/>
  <c r="BR12" i="14"/>
  <c r="BO12" i="14"/>
  <c r="BN12" i="14"/>
  <c r="BL12" i="14"/>
  <c r="BK12" i="14"/>
  <c r="BJ12" i="14"/>
  <c r="BI12" i="14"/>
  <c r="BH12" i="14"/>
  <c r="BG12" i="14"/>
  <c r="BF12" i="14"/>
  <c r="BE12" i="14"/>
  <c r="BD12" i="14"/>
  <c r="BB12" i="14"/>
  <c r="BA12" i="14"/>
  <c r="BR11" i="14"/>
  <c r="BQ11" i="14"/>
  <c r="BP11" i="14"/>
  <c r="BO11" i="14"/>
  <c r="BN11" i="14"/>
  <c r="BM11" i="14"/>
  <c r="BL11" i="14"/>
  <c r="BK11" i="14"/>
  <c r="BJ11" i="14"/>
  <c r="BI11" i="14"/>
  <c r="BH11" i="14"/>
  <c r="BG11" i="14"/>
  <c r="BF11" i="14"/>
  <c r="BE11" i="14"/>
  <c r="BD11" i="14"/>
  <c r="BB11" i="14"/>
  <c r="BA11" i="14"/>
  <c r="BR10" i="14"/>
  <c r="BQ10" i="14"/>
  <c r="BP10" i="14"/>
  <c r="BO10" i="14"/>
  <c r="BN10" i="14"/>
  <c r="BM10" i="14"/>
  <c r="BK10" i="14"/>
  <c r="BJ10" i="14"/>
  <c r="BI10" i="14"/>
  <c r="BH10" i="14"/>
  <c r="BG10" i="14"/>
  <c r="BF10" i="14"/>
  <c r="BE10" i="14"/>
  <c r="BD10" i="14"/>
  <c r="BB10" i="14"/>
  <c r="BA10" i="14"/>
  <c r="BR9" i="14"/>
  <c r="BQ9" i="14"/>
  <c r="BP9" i="14"/>
  <c r="BO9" i="14"/>
  <c r="BN9" i="14"/>
  <c r="BM9" i="14"/>
  <c r="BK9" i="14"/>
  <c r="BJ9" i="14"/>
  <c r="BI9" i="14"/>
  <c r="BH9" i="14"/>
  <c r="BG9" i="14"/>
  <c r="BF9" i="14"/>
  <c r="BE9" i="14"/>
  <c r="BD9" i="14"/>
  <c r="BB9" i="14"/>
  <c r="BA9" i="14"/>
  <c r="BQ8" i="14"/>
  <c r="BP8" i="14"/>
  <c r="BO8" i="14"/>
  <c r="BN8" i="14"/>
  <c r="BM8" i="14"/>
  <c r="BL8" i="14"/>
  <c r="BK8" i="14"/>
  <c r="BI8" i="14"/>
  <c r="BH8" i="14"/>
  <c r="BG8" i="14"/>
  <c r="BF8" i="14"/>
  <c r="BE8" i="14"/>
  <c r="BD8" i="14"/>
  <c r="BA8" i="14"/>
  <c r="BQ7" i="14"/>
  <c r="BP7" i="14"/>
  <c r="BO7" i="14"/>
  <c r="BN7" i="14"/>
  <c r="BM7" i="14"/>
  <c r="BL7" i="14"/>
  <c r="BK7" i="14"/>
  <c r="BJ7" i="14"/>
  <c r="BI7" i="14"/>
  <c r="BH7" i="14"/>
  <c r="BG7" i="14"/>
  <c r="BF7" i="14"/>
  <c r="BE7" i="14"/>
  <c r="BD7" i="14"/>
  <c r="BB7" i="14"/>
  <c r="BA7" i="14"/>
  <c r="BQ6" i="14"/>
  <c r="BP6" i="14"/>
  <c r="BO6" i="14"/>
  <c r="BN6" i="14"/>
  <c r="BM6" i="14"/>
  <c r="BL6" i="14"/>
  <c r="BK6" i="14"/>
  <c r="BJ6" i="14"/>
  <c r="BI6" i="14"/>
  <c r="BH6" i="14"/>
  <c r="BG6" i="14"/>
  <c r="BF6" i="14"/>
  <c r="BE6" i="14"/>
  <c r="BD6" i="14"/>
  <c r="BB6" i="14"/>
  <c r="BA6" i="14"/>
  <c r="BR5" i="14"/>
  <c r="BQ5" i="14"/>
  <c r="BP5" i="14"/>
  <c r="BN5" i="14"/>
  <c r="BL5" i="14"/>
  <c r="BK5" i="14"/>
  <c r="BI5" i="14"/>
  <c r="BH5" i="14"/>
  <c r="BG5" i="14"/>
  <c r="BF5" i="14"/>
  <c r="BE5" i="14"/>
  <c r="BD5" i="14"/>
  <c r="BA5" i="14"/>
  <c r="BR4" i="14"/>
  <c r="BQ4" i="14"/>
  <c r="BP4" i="14"/>
  <c r="BO4" i="14"/>
  <c r="BN4" i="14"/>
  <c r="BJ4" i="14"/>
  <c r="BI4" i="14"/>
  <c r="BH4" i="14"/>
  <c r="BG4" i="14"/>
  <c r="BF4" i="14"/>
  <c r="BE4" i="14"/>
  <c r="BD4" i="14"/>
  <c r="BA4" i="14"/>
  <c r="BR3" i="14"/>
  <c r="BQ3" i="14"/>
  <c r="BN3" i="14"/>
  <c r="BM3" i="14"/>
  <c r="BJ3" i="14"/>
  <c r="BI3" i="14"/>
  <c r="BH3" i="14"/>
  <c r="BG3" i="14"/>
  <c r="BF3" i="14"/>
  <c r="BE3" i="14"/>
  <c r="BD3" i="14"/>
  <c r="BB3" i="14"/>
  <c r="BA3" i="14"/>
  <c r="BR2" i="14"/>
  <c r="BP2" i="14"/>
  <c r="BO2" i="14"/>
  <c r="BN2" i="14"/>
  <c r="BL2" i="14"/>
  <c r="BK2" i="14"/>
  <c r="BI2" i="14"/>
  <c r="BH2" i="14"/>
  <c r="BG2" i="14"/>
  <c r="BF2" i="14"/>
  <c r="BE2" i="14"/>
  <c r="BD2" i="14"/>
  <c r="BA2" i="14"/>
  <c r="AV1" i="14"/>
  <c r="AU1" i="14"/>
  <c r="AT1" i="14"/>
  <c r="F64" i="1"/>
  <c r="R64" i="1"/>
  <c r="F67" i="1"/>
  <c r="R67" i="1" s="1"/>
  <c r="E68" i="1" s="1"/>
  <c r="AF27" i="17"/>
  <c r="M135" i="14"/>
  <c r="M235" i="14" s="1"/>
  <c r="F25" i="5"/>
  <c r="U25" i="5" s="1"/>
  <c r="V25" i="5" s="1"/>
  <c r="R25" i="5"/>
  <c r="F22" i="5"/>
  <c r="U22" i="5" s="1"/>
  <c r="S13" i="1"/>
  <c r="S16" i="1"/>
  <c r="S19" i="1"/>
  <c r="S22" i="1"/>
  <c r="S25" i="1"/>
  <c r="S37" i="1"/>
  <c r="S40" i="1"/>
  <c r="S49" i="1"/>
  <c r="S58" i="1"/>
  <c r="S61" i="1"/>
  <c r="AF28" i="17"/>
  <c r="M136" i="14"/>
  <c r="AV133" i="14" s="1"/>
  <c r="AD29" i="17"/>
  <c r="AE29" i="17"/>
  <c r="T28" i="5"/>
  <c r="T31" i="5"/>
  <c r="T43" i="5"/>
  <c r="F13" i="5"/>
  <c r="R13" i="5" s="1"/>
  <c r="U13" i="5"/>
  <c r="V13" i="5" s="1"/>
  <c r="F7" i="5"/>
  <c r="U7" i="5"/>
  <c r="F49" i="5"/>
  <c r="F52" i="5"/>
  <c r="F55" i="5"/>
  <c r="F58" i="5"/>
  <c r="T73" i="5"/>
  <c r="T79" i="5"/>
  <c r="T82" i="5"/>
  <c r="F79" i="5"/>
  <c r="U79" i="5" s="1"/>
  <c r="V79" i="5" s="1"/>
  <c r="V28" i="5"/>
  <c r="V31" i="5"/>
  <c r="V43" i="5"/>
  <c r="U16" i="5"/>
  <c r="V16" i="5"/>
  <c r="U19" i="5"/>
  <c r="V19" i="5" s="1"/>
  <c r="V73" i="5"/>
  <c r="V76" i="5"/>
  <c r="F82" i="5"/>
  <c r="U82" i="5"/>
  <c r="V82" i="5" s="1"/>
  <c r="U88" i="5"/>
  <c r="V88" i="5" s="1"/>
  <c r="F73" i="5"/>
  <c r="F76" i="5"/>
  <c r="V22" i="5"/>
  <c r="P1" i="16"/>
  <c r="D1" i="16"/>
  <c r="Z1" i="16"/>
  <c r="CM49" i="13"/>
  <c r="M40" i="14" s="1"/>
  <c r="CM57" i="13"/>
  <c r="M48" i="14" s="1"/>
  <c r="N48" i="14"/>
  <c r="CM61" i="13"/>
  <c r="M52" i="14" s="1"/>
  <c r="CM66" i="13"/>
  <c r="CM70" i="13"/>
  <c r="M59" i="14" s="1"/>
  <c r="CM82" i="13"/>
  <c r="M71" i="14"/>
  <c r="CM50" i="13"/>
  <c r="M41" i="14" s="1"/>
  <c r="AV41" i="14" s="1"/>
  <c r="CM54" i="13"/>
  <c r="M45" i="14"/>
  <c r="AV45" i="14" s="1"/>
  <c r="N45" i="14"/>
  <c r="CM58" i="13"/>
  <c r="M49" i="14" s="1"/>
  <c r="N49" i="14" s="1"/>
  <c r="CM63" i="13"/>
  <c r="M53" i="14" s="1"/>
  <c r="N53" i="14" s="1"/>
  <c r="CM67" i="13"/>
  <c r="M56" i="14" s="1"/>
  <c r="CM71" i="13"/>
  <c r="M60" i="14"/>
  <c r="N60" i="14" s="1"/>
  <c r="CM75" i="13"/>
  <c r="M64" i="14"/>
  <c r="N64" i="14" s="1"/>
  <c r="CM79" i="13"/>
  <c r="M68" i="14" s="1"/>
  <c r="CM83" i="13"/>
  <c r="M72" i="14"/>
  <c r="CM55" i="13"/>
  <c r="M46" i="14" s="1"/>
  <c r="CM59" i="13"/>
  <c r="M50" i="14"/>
  <c r="CM64" i="13"/>
  <c r="M54" i="14"/>
  <c r="CM68" i="13"/>
  <c r="M57" i="14" s="1"/>
  <c r="N57" i="14" s="1"/>
  <c r="CM76" i="13"/>
  <c r="M65" i="14" s="1"/>
  <c r="CM80" i="13"/>
  <c r="M69" i="14"/>
  <c r="CM48" i="13"/>
  <c r="M39" i="14" s="1"/>
  <c r="CM60" i="13"/>
  <c r="M51" i="14" s="1"/>
  <c r="AV51" i="14" s="1"/>
  <c r="CM65" i="13"/>
  <c r="M55" i="14"/>
  <c r="N55" i="14" s="1"/>
  <c r="CM69" i="13"/>
  <c r="M58" i="14"/>
  <c r="AV58" i="14" s="1"/>
  <c r="CM81" i="13"/>
  <c r="M70" i="14" s="1"/>
  <c r="U182" i="14"/>
  <c r="CM87" i="13"/>
  <c r="M78" i="14"/>
  <c r="N78" i="14" s="1"/>
  <c r="CM91" i="13"/>
  <c r="M82" i="14" s="1"/>
  <c r="AV82" i="14" s="1"/>
  <c r="CM95" i="13"/>
  <c r="M86" i="14" s="1"/>
  <c r="CM90" i="13"/>
  <c r="M81" i="14"/>
  <c r="AV81" i="14" s="1"/>
  <c r="CM94" i="13"/>
  <c r="M85" i="14"/>
  <c r="CM89" i="13"/>
  <c r="M80" i="14"/>
  <c r="CM93" i="13"/>
  <c r="M84" i="14"/>
  <c r="CM88" i="13"/>
  <c r="M79" i="14" s="1"/>
  <c r="AV79" i="14" s="1"/>
  <c r="AV48" i="14"/>
  <c r="K77" i="13"/>
  <c r="AH77" i="13"/>
  <c r="AH76" i="13"/>
  <c r="K76" i="13"/>
  <c r="Y109" i="13"/>
  <c r="AK40" i="14"/>
  <c r="AG40" i="14"/>
  <c r="AC40" i="14"/>
  <c r="N58" i="14"/>
  <c r="N51" i="14"/>
  <c r="AV76" i="14"/>
  <c r="AV77" i="14"/>
  <c r="N75" i="14"/>
  <c r="AH45" i="14"/>
  <c r="AD45" i="14"/>
  <c r="AA45" i="14"/>
  <c r="W45" i="14"/>
  <c r="AP55" i="14"/>
  <c r="AL55" i="14"/>
  <c r="AF55" i="14"/>
  <c r="W55" i="14"/>
  <c r="AN65" i="14"/>
  <c r="AJ65" i="14"/>
  <c r="AF65" i="14"/>
  <c r="X65" i="14"/>
  <c r="AP65" i="14"/>
  <c r="AE65" i="14"/>
  <c r="T65" i="14"/>
  <c r="AQ65" i="14"/>
  <c r="AP79" i="14"/>
  <c r="AL79" i="14"/>
  <c r="AH79" i="14"/>
  <c r="V79" i="14"/>
  <c r="Y79" i="14"/>
  <c r="T79" i="14"/>
  <c r="AU79" i="14"/>
  <c r="AQ79" i="14"/>
  <c r="AK79" i="14"/>
  <c r="AF79" i="14"/>
  <c r="U79" i="14"/>
  <c r="V85" i="14"/>
  <c r="AF86" i="14"/>
  <c r="U214" i="14"/>
  <c r="BK4" i="14"/>
  <c r="W59" i="14"/>
  <c r="W54" i="14"/>
  <c r="W40" i="14"/>
  <c r="W68" i="14"/>
  <c r="AD40" i="14"/>
  <c r="AD71" i="14"/>
  <c r="AD59" i="14"/>
  <c r="AP57" i="14"/>
  <c r="AP54" i="14"/>
  <c r="AP52" i="14"/>
  <c r="AP47" i="14"/>
  <c r="AP42" i="14"/>
  <c r="AA49" i="14"/>
  <c r="AE52" i="14"/>
  <c r="AM68" i="14"/>
  <c r="AM61" i="14"/>
  <c r="AM51" i="14"/>
  <c r="AB56" i="14"/>
  <c r="AB51" i="14"/>
  <c r="AB68" i="14"/>
  <c r="AB40" i="14"/>
  <c r="AB49" i="14"/>
  <c r="T38" i="14"/>
  <c r="V39" i="14"/>
  <c r="V40" i="14"/>
  <c r="V66" i="14"/>
  <c r="V64" i="14"/>
  <c r="AC39" i="14"/>
  <c r="AK66" i="14"/>
  <c r="AK47" i="14"/>
  <c r="AK42" i="14"/>
  <c r="AK39" i="14"/>
  <c r="AK59" i="14"/>
  <c r="AO48" i="14"/>
  <c r="AO43" i="14"/>
  <c r="AI86" i="14"/>
  <c r="Y46" i="14"/>
  <c r="Y59" i="14"/>
  <c r="Y42" i="14"/>
  <c r="Y68" i="14"/>
  <c r="Y40" i="14"/>
  <c r="Y43" i="14"/>
  <c r="AN53" i="14"/>
  <c r="AJ53" i="14"/>
  <c r="AF53" i="14"/>
  <c r="AU53" i="14"/>
  <c r="AI53" i="14"/>
  <c r="Y53" i="14"/>
  <c r="Z53" i="14"/>
  <c r="T53" i="14"/>
  <c r="AV117" i="14"/>
  <c r="BC10" i="14"/>
  <c r="AV132" i="14"/>
  <c r="BO20" i="14"/>
  <c r="BM22" i="14"/>
  <c r="AB41" i="14"/>
  <c r="AA42" i="14"/>
  <c r="W43" i="14"/>
  <c r="AE43" i="14"/>
  <c r="Z44" i="14"/>
  <c r="T45" i="14"/>
  <c r="AU45" i="14"/>
  <c r="AM53" i="14"/>
  <c r="X54" i="14"/>
  <c r="AH54" i="14"/>
  <c r="AE55" i="14"/>
  <c r="AO55" i="14"/>
  <c r="Z56" i="14"/>
  <c r="AJ56" i="14"/>
  <c r="AF63" i="14"/>
  <c r="AQ63" i="14"/>
  <c r="AN66" i="14"/>
  <c r="AF67" i="14"/>
  <c r="AC79" i="14"/>
  <c r="AN79" i="14"/>
  <c r="AK86" i="14"/>
  <c r="Y234" i="14"/>
  <c r="AP40" i="14"/>
  <c r="AA40" i="14"/>
  <c r="M221" i="14"/>
  <c r="BC11" i="14"/>
  <c r="W212" i="14"/>
  <c r="BM2" i="14"/>
  <c r="AA212" i="14"/>
  <c r="BQ2" i="14"/>
  <c r="AU132" i="14"/>
  <c r="L235" i="14"/>
  <c r="AU128" i="14"/>
  <c r="L231" i="14"/>
  <c r="L226" i="14"/>
  <c r="AU123" i="14"/>
  <c r="L214" i="14"/>
  <c r="AU111" i="14"/>
  <c r="BB4" i="14"/>
  <c r="AL41" i="14"/>
  <c r="AM41" i="14"/>
  <c r="AI41" i="14"/>
  <c r="AE41" i="14"/>
  <c r="AA41" i="14"/>
  <c r="W41" i="14"/>
  <c r="AP50" i="14"/>
  <c r="AL50" i="14"/>
  <c r="AD50" i="14"/>
  <c r="W50" i="14"/>
  <c r="AL60" i="14"/>
  <c r="AD60" i="14"/>
  <c r="AQ60" i="14"/>
  <c r="AK60" i="14"/>
  <c r="AF60" i="14"/>
  <c r="W60" i="14"/>
  <c r="AN70" i="14"/>
  <c r="AF70" i="14"/>
  <c r="X70" i="14"/>
  <c r="AU70" i="14"/>
  <c r="Y70" i="14"/>
  <c r="AF83" i="14"/>
  <c r="AS83" i="14"/>
  <c r="W83" i="14"/>
  <c r="Y83" i="14"/>
  <c r="V213" i="14"/>
  <c r="BL3" i="14"/>
  <c r="Z213" i="14"/>
  <c r="BP3" i="14"/>
  <c r="AH61" i="14"/>
  <c r="AH56" i="14"/>
  <c r="AH51" i="14"/>
  <c r="AH46" i="14"/>
  <c r="AL40" i="14"/>
  <c r="AL62" i="14"/>
  <c r="AL46" i="14"/>
  <c r="AL66" i="14"/>
  <c r="AL42" i="14"/>
  <c r="AL39" i="14"/>
  <c r="AI49" i="14"/>
  <c r="AI51" i="14"/>
  <c r="AI46" i="14"/>
  <c r="AQ44" i="14"/>
  <c r="AQ40" i="14"/>
  <c r="AQ64" i="14"/>
  <c r="AQ46" i="14"/>
  <c r="X67" i="14"/>
  <c r="X61" i="14"/>
  <c r="X56" i="14"/>
  <c r="X51" i="14"/>
  <c r="X68" i="14"/>
  <c r="AF59" i="14"/>
  <c r="AF54" i="14"/>
  <c r="AF49" i="14"/>
  <c r="AF44" i="14"/>
  <c r="AN68" i="14"/>
  <c r="AN67" i="14"/>
  <c r="AN62" i="14"/>
  <c r="AN61" i="14"/>
  <c r="AN56" i="14"/>
  <c r="AN51" i="14"/>
  <c r="AN44" i="14"/>
  <c r="AV124" i="14"/>
  <c r="BC17" i="14"/>
  <c r="M233" i="14"/>
  <c r="AV130" i="14"/>
  <c r="AV112" i="14"/>
  <c r="BC5" i="14"/>
  <c r="AV57" i="14"/>
  <c r="AV121" i="14"/>
  <c r="AV118" i="14"/>
  <c r="AV60" i="14"/>
  <c r="BJ21" i="14"/>
  <c r="BB25" i="14"/>
  <c r="AF39" i="14"/>
  <c r="AN39" i="14"/>
  <c r="Y41" i="14"/>
  <c r="AG41" i="14"/>
  <c r="AO41" i="14"/>
  <c r="AF42" i="14"/>
  <c r="AN42" i="14"/>
  <c r="AD43" i="14"/>
  <c r="AL43" i="14"/>
  <c r="Y44" i="14"/>
  <c r="AL44" i="14"/>
  <c r="AF46" i="14"/>
  <c r="AN46" i="14"/>
  <c r="AA48" i="14"/>
  <c r="AQ48" i="14"/>
  <c r="AD49" i="14"/>
  <c r="AN50" i="14"/>
  <c r="AF51" i="14"/>
  <c r="AL52" i="14"/>
  <c r="AL53" i="14"/>
  <c r="AN55" i="14"/>
  <c r="V56" i="14"/>
  <c r="AL57" i="14"/>
  <c r="AA58" i="14"/>
  <c r="AN59" i="14"/>
  <c r="Y60" i="14"/>
  <c r="AU60" i="14"/>
  <c r="AK62" i="14"/>
  <c r="Y66" i="14"/>
  <c r="AJ66" i="14"/>
  <c r="AO67" i="14"/>
  <c r="AE68" i="14"/>
  <c r="AO68" i="14"/>
  <c r="W70" i="14"/>
  <c r="AH70" i="14"/>
  <c r="Y72" i="14"/>
  <c r="AB79" i="14"/>
  <c r="AP86" i="14"/>
  <c r="T235" i="14"/>
  <c r="AB235" i="14"/>
  <c r="W236" i="14"/>
  <c r="AA236" i="14"/>
  <c r="W53" i="14"/>
  <c r="Y39" i="14"/>
  <c r="AF40" i="14"/>
  <c r="AN43" i="14"/>
  <c r="AN48" i="14"/>
  <c r="BC14" i="14"/>
  <c r="AN52" i="14"/>
  <c r="X52" i="14"/>
  <c r="X57" i="14"/>
  <c r="AH63" i="14"/>
  <c r="AD63" i="14"/>
  <c r="Z63" i="14"/>
  <c r="AL67" i="14"/>
  <c r="AH72" i="14"/>
  <c r="Y81" i="14"/>
  <c r="AR85" i="14"/>
  <c r="AJ85" i="14"/>
  <c r="AB85" i="14"/>
  <c r="T85" i="14"/>
  <c r="T86" i="14"/>
  <c r="X86" i="14"/>
  <c r="X82" i="14"/>
  <c r="AN86" i="14"/>
  <c r="AV120" i="14"/>
  <c r="L233" i="14"/>
  <c r="AU130" i="14"/>
  <c r="AU51" i="14"/>
  <c r="AU56" i="14"/>
  <c r="AK56" i="14"/>
  <c r="AU61" i="14"/>
  <c r="AO61" i="14"/>
  <c r="AK61" i="14"/>
  <c r="AG61" i="14"/>
  <c r="AC61" i="14"/>
  <c r="T61" i="14"/>
  <c r="AQ66" i="14"/>
  <c r="AP80" i="14"/>
  <c r="AL80" i="14"/>
  <c r="V80" i="14"/>
  <c r="T84" i="14"/>
  <c r="AB86" i="14"/>
  <c r="AB82" i="14"/>
  <c r="AR86" i="14"/>
  <c r="L229" i="14"/>
  <c r="AU126" i="14"/>
  <c r="AA59" i="14"/>
  <c r="AM59" i="14"/>
  <c r="AM62" i="14"/>
  <c r="AI62" i="14"/>
  <c r="AE62" i="14"/>
  <c r="AA62" i="14"/>
  <c r="AP68" i="14"/>
  <c r="AL68" i="14"/>
  <c r="AV116" i="14"/>
  <c r="BC9" i="14"/>
  <c r="L225" i="14"/>
  <c r="AU122" i="14"/>
  <c r="L221" i="14"/>
  <c r="AU118" i="14"/>
  <c r="L217" i="14"/>
  <c r="AU114" i="14"/>
  <c r="L213" i="14"/>
  <c r="AU110" i="14"/>
  <c r="X43" i="14"/>
  <c r="AF43" i="14"/>
  <c r="AJ43" i="14"/>
  <c r="T47" i="14"/>
  <c r="Y52" i="14"/>
  <c r="AU52" i="14"/>
  <c r="Y57" i="14"/>
  <c r="AO57" i="14"/>
  <c r="AU57" i="14"/>
  <c r="X63" i="14"/>
  <c r="AC63" i="14"/>
  <c r="AI63" i="14"/>
  <c r="AN63" i="14"/>
  <c r="W67" i="14"/>
  <c r="AL81" i="14"/>
  <c r="AK85" i="14"/>
  <c r="AU85" i="14"/>
  <c r="W39" i="14"/>
  <c r="X40" i="14"/>
  <c r="AN40" i="14"/>
  <c r="BC22" i="14"/>
  <c r="X46" i="14"/>
  <c r="N74" i="14"/>
  <c r="M112" i="14"/>
  <c r="AV109" i="14" s="1"/>
  <c r="AF84" i="14"/>
  <c r="W69" i="14"/>
  <c r="W72" i="14"/>
  <c r="AE72" i="14"/>
  <c r="AU72" i="14"/>
  <c r="AD84" i="14"/>
  <c r="AA81" i="14"/>
  <c r="Y69" i="14"/>
  <c r="AR84" i="14"/>
  <c r="AB81" i="14"/>
  <c r="AP72" i="14"/>
  <c r="AK84" i="14"/>
  <c r="AH83" i="14"/>
  <c r="AN83" i="14"/>
  <c r="AJ71" i="14"/>
  <c r="AB69" i="14"/>
  <c r="X71" i="14"/>
  <c r="W80" i="14"/>
  <c r="AB80" i="14"/>
  <c r="AQ80" i="14"/>
  <c r="AU80" i="14"/>
  <c r="AC81" i="14"/>
  <c r="AU81" i="14"/>
  <c r="U84" i="14"/>
  <c r="AH84" i="14"/>
  <c r="AU84" i="14"/>
  <c r="AL78" i="14"/>
  <c r="T81" i="14"/>
  <c r="AF72" i="14"/>
  <c r="U81" i="14"/>
  <c r="AP81" i="14"/>
  <c r="AI84" i="14"/>
  <c r="AN72" i="14"/>
  <c r="AG81" i="14"/>
  <c r="T72" i="14"/>
  <c r="AN84" i="14"/>
  <c r="AD80" i="14"/>
  <c r="W71" i="14"/>
  <c r="W81" i="14"/>
  <c r="AL72" i="14"/>
  <c r="AL83" i="14"/>
  <c r="AM80" i="14"/>
  <c r="AF71" i="14"/>
  <c r="AC83" i="14"/>
  <c r="AJ83" i="14"/>
  <c r="U83" i="14"/>
  <c r="AJ69" i="14"/>
  <c r="AB72" i="14"/>
  <c r="AM72" i="14"/>
  <c r="V84" i="14"/>
  <c r="X72" i="14"/>
  <c r="U80" i="14"/>
  <c r="AF80" i="14"/>
  <c r="BC2" i="14"/>
  <c r="R7" i="5"/>
  <c r="AF61" i="13" s="1"/>
  <c r="AF58" i="13" s="1"/>
  <c r="C15" i="13"/>
  <c r="R16" i="13" s="1"/>
  <c r="T19" i="5"/>
  <c r="X105" i="13" s="1"/>
  <c r="T92" i="13"/>
  <c r="M92" i="13"/>
  <c r="AV113" i="14"/>
  <c r="M216" i="14"/>
  <c r="BC6" i="14"/>
  <c r="M214" i="14"/>
  <c r="AV111" i="14"/>
  <c r="BC4" i="14"/>
  <c r="AV114" i="14"/>
  <c r="BC7" i="14"/>
  <c r="M217" i="14"/>
  <c r="M212" i="14"/>
  <c r="Q104" i="13"/>
  <c r="R25" i="13"/>
  <c r="AH25" i="13"/>
  <c r="T104" i="13"/>
  <c r="S25" i="13"/>
  <c r="K25" i="13"/>
  <c r="W104" i="13"/>
  <c r="L25" i="13"/>
  <c r="AB25" i="13"/>
  <c r="Z104" i="13"/>
  <c r="M25" i="13"/>
  <c r="AC25" i="13"/>
  <c r="U10" i="5"/>
  <c r="V10" i="5"/>
  <c r="M18" i="13"/>
  <c r="K74" i="13"/>
  <c r="CM106" i="13" s="1"/>
  <c r="M97" i="14" s="1"/>
  <c r="V18" i="13"/>
  <c r="AE18" i="13"/>
  <c r="O18" i="13"/>
  <c r="AH74" i="13"/>
  <c r="CM100" i="13" s="1"/>
  <c r="M91" i="14" s="1"/>
  <c r="X18" i="13"/>
  <c r="Q18" i="13"/>
  <c r="U68" i="14"/>
  <c r="U53" i="14"/>
  <c r="U72" i="14"/>
  <c r="AV55" i="14"/>
  <c r="AV39" i="14"/>
  <c r="N39" i="14"/>
  <c r="AV53" i="14"/>
  <c r="AE109" i="13"/>
  <c r="S109" i="13"/>
  <c r="K109" i="13"/>
  <c r="X109" i="13"/>
  <c r="P109" i="13"/>
  <c r="W109" i="13"/>
  <c r="AH109" i="13"/>
  <c r="AJ14" i="13"/>
  <c r="AG109" i="13"/>
  <c r="U109" i="13"/>
  <c r="O109" i="13"/>
  <c r="AB109" i="13"/>
  <c r="T109" i="13"/>
  <c r="AM40" i="14"/>
  <c r="AN60" i="14"/>
  <c r="AI60" i="14"/>
  <c r="AG63" i="14"/>
  <c r="W63" i="14"/>
  <c r="AU65" i="14"/>
  <c r="Y67" i="14"/>
  <c r="AL70" i="14"/>
  <c r="AC86" i="14"/>
  <c r="AH86" i="14"/>
  <c r="AH85" i="14"/>
  <c r="AH82" i="14"/>
  <c r="AS84" i="14"/>
  <c r="AS82" i="14"/>
  <c r="AS81" i="14"/>
  <c r="AS80" i="14"/>
  <c r="AS79" i="14"/>
  <c r="M236" i="14"/>
  <c r="AL56" i="14"/>
  <c r="AM69" i="14"/>
  <c r="AQ78" i="14"/>
  <c r="W78" i="14"/>
  <c r="AH81" i="14"/>
  <c r="AK82" i="14"/>
  <c r="AS86" i="14"/>
  <c r="AV122" i="14"/>
  <c r="M225" i="14"/>
  <c r="BC15" i="14"/>
  <c r="BC16" i="14"/>
  <c r="AV123" i="14"/>
  <c r="AI64" i="13"/>
  <c r="BC3" i="14"/>
  <c r="J64" i="13"/>
  <c r="J65" i="13"/>
  <c r="AV78" i="14"/>
  <c r="N68" i="14"/>
  <c r="AV68" i="14"/>
  <c r="AK83" i="14"/>
  <c r="T78" i="14"/>
  <c r="AN78" i="14"/>
  <c r="AS78" i="14"/>
  <c r="X81" i="14"/>
  <c r="U71" i="14"/>
  <c r="AG84" i="14"/>
  <c r="Z81" i="14"/>
  <c r="AA69" i="14"/>
  <c r="Y71" i="14"/>
  <c r="T83" i="14"/>
  <c r="AD83" i="14"/>
  <c r="AN71" i="14"/>
  <c r="AN81" i="14"/>
  <c r="AM71" i="14"/>
  <c r="X84" i="14"/>
  <c r="W84" i="14"/>
  <c r="AD81" i="14"/>
  <c r="AL69" i="14"/>
  <c r="AG69" i="14"/>
  <c r="AN69" i="14"/>
  <c r="AF81" i="14"/>
  <c r="AQ81" i="14"/>
  <c r="AP83" i="14"/>
  <c r="AP84" i="14"/>
  <c r="AC84" i="14"/>
  <c r="AO81" i="14"/>
  <c r="AL71" i="14"/>
  <c r="AU69" i="14"/>
  <c r="AD69" i="14"/>
  <c r="AK71" i="14"/>
  <c r="AK81" i="14"/>
  <c r="X83" i="14"/>
  <c r="AI83" i="14"/>
  <c r="X69" i="14"/>
  <c r="AF69" i="14"/>
  <c r="AR81" i="14"/>
  <c r="AB84" i="14"/>
  <c r="AQ84" i="14"/>
  <c r="V81" i="14"/>
  <c r="AP85" i="14"/>
  <c r="AE85" i="14"/>
  <c r="U85" i="14"/>
  <c r="X78" i="14"/>
  <c r="AJ84" i="14"/>
  <c r="AI71" i="14"/>
  <c r="X85" i="14"/>
  <c r="AF85" i="14"/>
  <c r="AN85" i="14"/>
  <c r="AJ81" i="14"/>
  <c r="AU83" i="14"/>
  <c r="AO83" i="14"/>
  <c r="AB83" i="14"/>
  <c r="AR83" i="14"/>
  <c r="AE83" i="14"/>
  <c r="AI78" i="14"/>
  <c r="T71" i="14"/>
  <c r="AP78" i="14"/>
  <c r="V78" i="14"/>
  <c r="U78" i="14"/>
  <c r="AB78" i="14"/>
  <c r="AG78" i="14"/>
  <c r="AQ83" i="14"/>
  <c r="Y84" i="14"/>
  <c r="AL84" i="14"/>
  <c r="W85" i="14"/>
  <c r="AD85" i="14"/>
  <c r="AI85" i="14"/>
  <c r="AO85" i="14"/>
  <c r="AS85" i="14"/>
  <c r="AN80" i="14"/>
  <c r="Y25" i="13"/>
  <c r="P104" i="13"/>
  <c r="AE104" i="13"/>
  <c r="X25" i="13"/>
  <c r="M104" i="13"/>
  <c r="AA104" i="13"/>
  <c r="AE25" i="13"/>
  <c r="O25" i="13"/>
  <c r="X104" i="13"/>
  <c r="AD25" i="13"/>
  <c r="N25" i="13"/>
  <c r="N104" i="13"/>
  <c r="R52" i="1"/>
  <c r="S52" i="1"/>
  <c r="S55" i="1"/>
  <c r="AH75" i="13"/>
  <c r="K18" i="13"/>
  <c r="S18" i="13"/>
  <c r="K75" i="13"/>
  <c r="AB18" i="13"/>
  <c r="L18" i="13"/>
  <c r="U18" i="13"/>
  <c r="J35" i="13"/>
  <c r="K36" i="13" s="1"/>
  <c r="AI35" i="13"/>
  <c r="AR201" i="14" s="1"/>
  <c r="U97" i="13"/>
  <c r="S20" i="13"/>
  <c r="N22" i="13"/>
  <c r="AF22" i="13"/>
  <c r="P97" i="13"/>
  <c r="AF97" i="13"/>
  <c r="N20" i="13"/>
  <c r="AD20" i="13"/>
  <c r="L22" i="13"/>
  <c r="S97" i="13"/>
  <c r="Q20" i="13"/>
  <c r="AG20" i="13"/>
  <c r="X22" i="13"/>
  <c r="N97" i="13"/>
  <c r="AD97" i="13"/>
  <c r="P20" i="13"/>
  <c r="AF20" i="13"/>
  <c r="T22" i="13"/>
  <c r="M97" i="13"/>
  <c r="AC97" i="13"/>
  <c r="K22" i="13"/>
  <c r="AA20" i="13"/>
  <c r="W22" i="13"/>
  <c r="E26" i="5"/>
  <c r="X97" i="13"/>
  <c r="V20" i="13"/>
  <c r="Z22" i="13"/>
  <c r="U22" i="13"/>
  <c r="K97" i="13"/>
  <c r="AA97" i="13"/>
  <c r="AJ13" i="13"/>
  <c r="Y20" i="13"/>
  <c r="O22" i="13"/>
  <c r="AG22" i="13"/>
  <c r="V97" i="13"/>
  <c r="AA14" i="13"/>
  <c r="X20" i="13"/>
  <c r="AH22" i="13"/>
  <c r="U104" i="13"/>
  <c r="V25" i="13"/>
  <c r="AG104" i="13"/>
  <c r="L104" i="13"/>
  <c r="W25" i="13"/>
  <c r="AH104" i="13"/>
  <c r="S104" i="13"/>
  <c r="P25" i="13"/>
  <c r="AF25" i="13"/>
  <c r="V104" i="13"/>
  <c r="Q25" i="13"/>
  <c r="AG25" i="13"/>
  <c r="U25" i="13"/>
  <c r="R104" i="13"/>
  <c r="AD104" i="13"/>
  <c r="T25" i="13"/>
  <c r="T16" i="5"/>
  <c r="AF104" i="13"/>
  <c r="AA25" i="13"/>
  <c r="O104" i="13"/>
  <c r="AB104" i="13"/>
  <c r="Z25" i="13"/>
  <c r="K104" i="13"/>
  <c r="Y104" i="13"/>
  <c r="T10" i="5"/>
  <c r="Q97" i="13"/>
  <c r="Y97" i="13"/>
  <c r="AG97" i="13"/>
  <c r="O20" i="13"/>
  <c r="W20" i="13"/>
  <c r="AE20" i="13"/>
  <c r="AD22" i="13"/>
  <c r="P22" i="13"/>
  <c r="Y22" i="13"/>
  <c r="L97" i="13"/>
  <c r="T97" i="13"/>
  <c r="AB97" i="13"/>
  <c r="S14" i="13"/>
  <c r="AB14" i="13"/>
  <c r="K20" i="13"/>
  <c r="R20" i="13"/>
  <c r="Z20" i="13"/>
  <c r="AH20" i="13"/>
  <c r="S22" i="13"/>
  <c r="AB22" i="13"/>
  <c r="C13" i="13"/>
  <c r="AI13" i="13" s="1"/>
  <c r="O97" i="13"/>
  <c r="W97" i="13"/>
  <c r="AE97" i="13"/>
  <c r="Q14" i="13"/>
  <c r="Z14" i="13"/>
  <c r="M20" i="13"/>
  <c r="U20" i="13"/>
  <c r="AC20" i="13"/>
  <c r="V22" i="13"/>
  <c r="AE22" i="13"/>
  <c r="Q22" i="13"/>
  <c r="R97" i="13"/>
  <c r="Z97" i="13"/>
  <c r="AH97" i="13"/>
  <c r="L20" i="13"/>
  <c r="T20" i="13"/>
  <c r="AB20" i="13"/>
  <c r="R22" i="13"/>
  <c r="AA22" i="13"/>
  <c r="M22" i="13"/>
  <c r="AC22" i="13"/>
  <c r="AJ8" i="13"/>
  <c r="C69" i="13" s="1"/>
  <c r="J31" i="13"/>
  <c r="AD18" i="13"/>
  <c r="N18" i="13"/>
  <c r="W18" i="13"/>
  <c r="AI31" i="13"/>
  <c r="AF18" i="13"/>
  <c r="P18" i="13"/>
  <c r="Y18" i="13"/>
  <c r="AR34" i="13"/>
  <c r="AR35" i="13" s="1"/>
  <c r="J34" i="13"/>
  <c r="AR31" i="13"/>
  <c r="AR32" i="13" s="1"/>
  <c r="AH18" i="13"/>
  <c r="R18" i="13"/>
  <c r="AA18" i="13"/>
  <c r="AI34" i="13"/>
  <c r="S46" i="1"/>
  <c r="T18" i="13"/>
  <c r="AC18" i="13"/>
  <c r="AI32" i="13"/>
  <c r="R44" i="1"/>
  <c r="G9" i="13"/>
  <c r="AE9" i="13" s="1"/>
  <c r="S43" i="1"/>
  <c r="AE2" i="17"/>
  <c r="AE30" i="17"/>
  <c r="AC2" i="17"/>
  <c r="AC30" i="17" s="1"/>
  <c r="R2" i="17"/>
  <c r="W1" i="17" s="1"/>
  <c r="AD2" i="17"/>
  <c r="AD30" i="17" s="1"/>
  <c r="AB2" i="17"/>
  <c r="AB30" i="17"/>
  <c r="Z2" i="17"/>
  <c r="Z30" i="17" s="1"/>
  <c r="X2" i="17"/>
  <c r="X30" i="17" s="1"/>
  <c r="S31" i="1"/>
  <c r="E17" i="5"/>
  <c r="E32" i="1"/>
  <c r="E35" i="1"/>
  <c r="N84" i="14"/>
  <c r="AV84" i="14"/>
  <c r="N86" i="14"/>
  <c r="AV86" i="14"/>
  <c r="N79" i="14"/>
  <c r="AV71" i="14"/>
  <c r="N71" i="14"/>
  <c r="Y78" i="14"/>
  <c r="AK78" i="14"/>
  <c r="AM82" i="14"/>
  <c r="AQ82" i="14"/>
  <c r="AC85" i="14"/>
  <c r="AL85" i="14"/>
  <c r="W86" i="14"/>
  <c r="AA86" i="14"/>
  <c r="AJ86" i="14"/>
  <c r="AO86" i="14"/>
  <c r="AL81" i="13"/>
  <c r="AP81" i="13"/>
  <c r="AK81" i="13"/>
  <c r="AM81" i="13"/>
  <c r="N30" i="13"/>
  <c r="J13" i="13"/>
  <c r="L30" i="13"/>
  <c r="P30" i="13"/>
  <c r="AG30" i="13"/>
  <c r="M30" i="13"/>
  <c r="W30" i="13"/>
  <c r="R30" i="13"/>
  <c r="Z30" i="13"/>
  <c r="AF30" i="13"/>
  <c r="O30" i="13"/>
  <c r="AB30" i="13"/>
  <c r="X30" i="13"/>
  <c r="Y9" i="13"/>
  <c r="Y89" i="13" s="1"/>
  <c r="AC9" i="13"/>
  <c r="AC89" i="13" s="1"/>
  <c r="Z9" i="13"/>
  <c r="Z90" i="13" s="1"/>
  <c r="W9" i="13"/>
  <c r="P9" i="13"/>
  <c r="L9" i="13"/>
  <c r="L70" i="13" s="1"/>
  <c r="AF9" i="13"/>
  <c r="AQ3" i="13"/>
  <c r="AJ38" i="13" s="1"/>
  <c r="S9" i="13"/>
  <c r="S78" i="13" s="1"/>
  <c r="K9" i="13"/>
  <c r="AH9" i="13"/>
  <c r="X9" i="13"/>
  <c r="E44" i="1"/>
  <c r="J37" i="13"/>
  <c r="AI37" i="13"/>
  <c r="K90" i="13"/>
  <c r="K70" i="13"/>
  <c r="Y70" i="13"/>
  <c r="Y78" i="13"/>
  <c r="L89" i="13"/>
  <c r="AE89" i="13"/>
  <c r="AJ37" i="13"/>
  <c r="S28" i="1"/>
  <c r="AG54" i="13"/>
  <c r="AC54" i="13"/>
  <c r="N70" i="14" l="1"/>
  <c r="AV70" i="14"/>
  <c r="AV52" i="14"/>
  <c r="N52" i="14"/>
  <c r="AV65" i="14"/>
  <c r="N65" i="14"/>
  <c r="N56" i="14"/>
  <c r="AV56" i="14"/>
  <c r="M231" i="14"/>
  <c r="AV128" i="14"/>
  <c r="AV80" i="14"/>
  <c r="N80" i="14"/>
  <c r="H6" i="1"/>
  <c r="U103" i="13"/>
  <c r="Z103" i="13"/>
  <c r="Y103" i="13"/>
  <c r="K103" i="13"/>
  <c r="V103" i="13"/>
  <c r="AA103" i="13"/>
  <c r="T103" i="13"/>
  <c r="AC103" i="13"/>
  <c r="AD103" i="13"/>
  <c r="M103" i="13"/>
  <c r="P103" i="13"/>
  <c r="N103" i="13"/>
  <c r="S103" i="13"/>
  <c r="T13" i="5"/>
  <c r="AB103" i="13"/>
  <c r="AE103" i="13"/>
  <c r="Q103" i="13"/>
  <c r="O103" i="13"/>
  <c r="X103" i="13"/>
  <c r="AG103" i="13"/>
  <c r="K61" i="13"/>
  <c r="N46" i="14"/>
  <c r="AV46" i="14"/>
  <c r="T14" i="13"/>
  <c r="K105" i="13"/>
  <c r="T61" i="13"/>
  <c r="AH103" i="13"/>
  <c r="Q92" i="13"/>
  <c r="V46" i="14"/>
  <c r="AC41" i="14"/>
  <c r="AD54" i="13"/>
  <c r="S105" i="13"/>
  <c r="AK58" i="14"/>
  <c r="N69" i="14"/>
  <c r="AV69" i="14"/>
  <c r="V54" i="13"/>
  <c r="Z70" i="13"/>
  <c r="W14" i="13"/>
  <c r="AC105" i="13"/>
  <c r="X16" i="13"/>
  <c r="AC61" i="13"/>
  <c r="AF58" i="14"/>
  <c r="V63" i="14"/>
  <c r="AV59" i="14"/>
  <c r="N59" i="14"/>
  <c r="N54" i="13"/>
  <c r="Z78" i="13"/>
  <c r="X70" i="13"/>
  <c r="X90" i="13"/>
  <c r="X78" i="13"/>
  <c r="X89" i="13"/>
  <c r="Y105" i="13"/>
  <c r="V16" i="13"/>
  <c r="AC57" i="14"/>
  <c r="H8" i="5"/>
  <c r="R61" i="13"/>
  <c r="AG61" i="13"/>
  <c r="Y61" i="13"/>
  <c r="Y58" i="13" s="1"/>
  <c r="N92" i="13"/>
  <c r="V61" i="13"/>
  <c r="N61" i="13"/>
  <c r="AE61" i="13"/>
  <c r="O61" i="13"/>
  <c r="O14" i="13"/>
  <c r="K14" i="13"/>
  <c r="R92" i="13"/>
  <c r="Z92" i="13"/>
  <c r="AF14" i="13"/>
  <c r="AF92" i="13"/>
  <c r="AH92" i="13"/>
  <c r="O92" i="13"/>
  <c r="Y92" i="13"/>
  <c r="AE92" i="13"/>
  <c r="W92" i="13"/>
  <c r="AG92" i="13"/>
  <c r="AB61" i="13"/>
  <c r="Q61" i="13"/>
  <c r="P14" i="13"/>
  <c r="N14" i="13"/>
  <c r="M14" i="13"/>
  <c r="AA61" i="13"/>
  <c r="U92" i="13"/>
  <c r="H6" i="5"/>
  <c r="V92" i="13"/>
  <c r="P92" i="13"/>
  <c r="L61" i="13"/>
  <c r="Z61" i="13"/>
  <c r="M61" i="13"/>
  <c r="Y14" i="13"/>
  <c r="U61" i="13"/>
  <c r="U14" i="13"/>
  <c r="T7" i="5"/>
  <c r="AH61" i="13"/>
  <c r="AD92" i="13"/>
  <c r="S61" i="13"/>
  <c r="AH14" i="13"/>
  <c r="L92" i="13"/>
  <c r="S92" i="13"/>
  <c r="AB92" i="13"/>
  <c r="E8" i="5"/>
  <c r="K92" i="13"/>
  <c r="AC92" i="13"/>
  <c r="E11" i="5"/>
  <c r="AH105" i="13"/>
  <c r="AC14" i="13"/>
  <c r="J82" i="13"/>
  <c r="AP83" i="13"/>
  <c r="AF52" i="13"/>
  <c r="Q54" i="13"/>
  <c r="Z89" i="13"/>
  <c r="AH78" i="13"/>
  <c r="AH89" i="13"/>
  <c r="AD14" i="13"/>
  <c r="T16" i="13"/>
  <c r="W61" i="13"/>
  <c r="P68" i="1"/>
  <c r="R68" i="1" s="1"/>
  <c r="S67" i="1"/>
  <c r="Q105" i="13"/>
  <c r="U105" i="13"/>
  <c r="Z105" i="13"/>
  <c r="AF105" i="13"/>
  <c r="V105" i="13"/>
  <c r="P105" i="13"/>
  <c r="AG105" i="13"/>
  <c r="N105" i="13"/>
  <c r="O105" i="13"/>
  <c r="T105" i="13"/>
  <c r="AD105" i="13"/>
  <c r="AE105" i="13"/>
  <c r="L105" i="13"/>
  <c r="AB105" i="13"/>
  <c r="R105" i="13"/>
  <c r="W105" i="13"/>
  <c r="AA105" i="13"/>
  <c r="AV126" i="14"/>
  <c r="P54" i="13"/>
  <c r="AE70" i="13"/>
  <c r="AE78" i="13"/>
  <c r="AE90" i="13"/>
  <c r="AB52" i="13"/>
  <c r="X92" i="13"/>
  <c r="L14" i="13"/>
  <c r="M105" i="13"/>
  <c r="AD61" i="13"/>
  <c r="AV49" i="14"/>
  <c r="R50" i="13"/>
  <c r="P50" i="13"/>
  <c r="AJ27" i="13"/>
  <c r="S64" i="1"/>
  <c r="R55" i="13"/>
  <c r="R62" i="13" s="1"/>
  <c r="AH16" i="13"/>
  <c r="Z16" i="13"/>
  <c r="AE16" i="13"/>
  <c r="AB16" i="13"/>
  <c r="AG16" i="13"/>
  <c r="AD16" i="13"/>
  <c r="AF16" i="13"/>
  <c r="O16" i="13"/>
  <c r="W16" i="13"/>
  <c r="L16" i="13"/>
  <c r="Y16" i="13"/>
  <c r="AC16" i="13"/>
  <c r="Q16" i="13"/>
  <c r="S16" i="13"/>
  <c r="N16" i="13"/>
  <c r="U16" i="13"/>
  <c r="AA16" i="13"/>
  <c r="P16" i="13"/>
  <c r="M130" i="14"/>
  <c r="AF29" i="17"/>
  <c r="AA54" i="13"/>
  <c r="R54" i="13"/>
  <c r="M54" i="13"/>
  <c r="M52" i="13"/>
  <c r="W54" i="13"/>
  <c r="Z54" i="13"/>
  <c r="AH52" i="13"/>
  <c r="Q52" i="13"/>
  <c r="O54" i="13"/>
  <c r="U52" i="13"/>
  <c r="Z52" i="13"/>
  <c r="AG52" i="13"/>
  <c r="O52" i="13"/>
  <c r="AD52" i="13"/>
  <c r="AF54" i="13"/>
  <c r="E8" i="1"/>
  <c r="W52" i="13"/>
  <c r="S7" i="1"/>
  <c r="R52" i="13"/>
  <c r="L54" i="13"/>
  <c r="S54" i="13"/>
  <c r="AA52" i="13"/>
  <c r="V52" i="13"/>
  <c r="AE52" i="13"/>
  <c r="AC52" i="13"/>
  <c r="S52" i="13"/>
  <c r="K54" i="13"/>
  <c r="AH54" i="13"/>
  <c r="N52" i="13"/>
  <c r="H8" i="1"/>
  <c r="AE54" i="13"/>
  <c r="K52" i="13"/>
  <c r="T54" i="13"/>
  <c r="AB54" i="13"/>
  <c r="AA92" i="13"/>
  <c r="L52" i="13"/>
  <c r="P90" i="13"/>
  <c r="P70" i="13"/>
  <c r="P78" i="13"/>
  <c r="P89" i="13"/>
  <c r="AE14" i="13"/>
  <c r="AF103" i="13"/>
  <c r="AH58" i="14"/>
  <c r="AG58" i="14"/>
  <c r="V58" i="14"/>
  <c r="AQ58" i="14"/>
  <c r="AJ58" i="14"/>
  <c r="AM58" i="14"/>
  <c r="T58" i="14"/>
  <c r="AO58" i="14"/>
  <c r="AN58" i="14"/>
  <c r="Y58" i="14"/>
  <c r="W58" i="14"/>
  <c r="AD58" i="14"/>
  <c r="X58" i="14"/>
  <c r="AU58" i="14"/>
  <c r="AP58" i="14"/>
  <c r="U58" i="14"/>
  <c r="AI58" i="14"/>
  <c r="AE58" i="14"/>
  <c r="Z58" i="14"/>
  <c r="P52" i="13"/>
  <c r="W89" i="13"/>
  <c r="W70" i="13"/>
  <c r="W78" i="13"/>
  <c r="AI15" i="13"/>
  <c r="W103" i="13"/>
  <c r="V59" i="14"/>
  <c r="V53" i="14"/>
  <c r="X54" i="13"/>
  <c r="T52" i="13"/>
  <c r="BC19" i="14"/>
  <c r="R103" i="13"/>
  <c r="X52" i="13"/>
  <c r="J15" i="13"/>
  <c r="BC21" i="14"/>
  <c r="Y52" i="13"/>
  <c r="M16" i="13"/>
  <c r="L103" i="13"/>
  <c r="N72" i="14"/>
  <c r="AV72" i="14"/>
  <c r="AC65" i="14"/>
  <c r="K16" i="13"/>
  <c r="AB58" i="14"/>
  <c r="V57" i="14"/>
  <c r="Y54" i="13"/>
  <c r="V14" i="13"/>
  <c r="P61" i="13"/>
  <c r="X61" i="13"/>
  <c r="AL58" i="14"/>
  <c r="AO82" i="14"/>
  <c r="AL82" i="14"/>
  <c r="Y82" i="14"/>
  <c r="V82" i="14"/>
  <c r="AG82" i="14"/>
  <c r="AD82" i="14"/>
  <c r="AN82" i="14"/>
  <c r="AR82" i="14"/>
  <c r="AI82" i="14"/>
  <c r="W82" i="14"/>
  <c r="AA82" i="14"/>
  <c r="AJ82" i="14"/>
  <c r="Z68" i="14"/>
  <c r="Z66" i="14"/>
  <c r="Z41" i="14"/>
  <c r="Z46" i="14"/>
  <c r="Z67" i="14"/>
  <c r="Z71" i="14"/>
  <c r="Z72" i="14"/>
  <c r="Z69" i="14"/>
  <c r="Z40" i="14"/>
  <c r="Z70" i="14"/>
  <c r="K78" i="13"/>
  <c r="K89" i="13"/>
  <c r="AE82" i="14"/>
  <c r="AC82" i="14"/>
  <c r="AM47" i="14"/>
  <c r="T70" i="14"/>
  <c r="T43" i="14"/>
  <c r="AA55" i="14"/>
  <c r="AA70" i="14"/>
  <c r="AA51" i="14"/>
  <c r="AA72" i="14"/>
  <c r="AA44" i="14"/>
  <c r="AA60" i="14"/>
  <c r="AA71" i="14"/>
  <c r="AA50" i="14"/>
  <c r="AA46" i="14"/>
  <c r="AA39" i="14"/>
  <c r="AA57" i="14"/>
  <c r="AA78" i="14"/>
  <c r="T48" i="14"/>
  <c r="AG59" i="14"/>
  <c r="AP48" i="14"/>
  <c r="AG48" i="14"/>
  <c r="AU48" i="14"/>
  <c r="AI48" i="14"/>
  <c r="AK48" i="14"/>
  <c r="AM48" i="14"/>
  <c r="U48" i="14"/>
  <c r="AH48" i="14"/>
  <c r="AD48" i="14"/>
  <c r="AE48" i="14"/>
  <c r="AB66" i="14"/>
  <c r="AB53" i="14"/>
  <c r="AB67" i="14"/>
  <c r="AB39" i="14"/>
  <c r="AB71" i="14"/>
  <c r="AB52" i="14"/>
  <c r="AB46" i="14"/>
  <c r="AB55" i="14"/>
  <c r="AB62" i="14"/>
  <c r="AB61" i="14"/>
  <c r="AB60" i="14"/>
  <c r="AI55" i="14"/>
  <c r="AI44" i="14"/>
  <c r="AI52" i="14"/>
  <c r="AI68" i="14"/>
  <c r="AI67" i="14"/>
  <c r="AI40" i="14"/>
  <c r="AI45" i="14"/>
  <c r="AI39" i="14"/>
  <c r="AI61" i="14"/>
  <c r="AI59" i="14"/>
  <c r="AI57" i="14"/>
  <c r="AI72" i="14"/>
  <c r="V9" i="13"/>
  <c r="AQ70" i="14"/>
  <c r="AD70" i="14"/>
  <c r="BQ18" i="14"/>
  <c r="AG62" i="14"/>
  <c r="S1" i="16"/>
  <c r="I1" i="16"/>
  <c r="T49" i="14"/>
  <c r="AC49" i="14"/>
  <c r="W49" i="14"/>
  <c r="AN49" i="14"/>
  <c r="Z49" i="14"/>
  <c r="Y49" i="14"/>
  <c r="AQ49" i="14"/>
  <c r="AG49" i="14"/>
  <c r="AM49" i="14"/>
  <c r="AJ49" i="14"/>
  <c r="AL49" i="14"/>
  <c r="X49" i="14"/>
  <c r="U49" i="14"/>
  <c r="AJ39" i="14"/>
  <c r="AJ70" i="14"/>
  <c r="AJ46" i="14"/>
  <c r="AJ52" i="14"/>
  <c r="AJ44" i="14"/>
  <c r="Z83" i="13"/>
  <c r="S70" i="13"/>
  <c r="AA9" i="13"/>
  <c r="AH59" i="14"/>
  <c r="AB57" i="14"/>
  <c r="AJ51" i="14"/>
  <c r="AO42" i="14"/>
  <c r="AD56" i="14"/>
  <c r="AP82" i="14"/>
  <c r="AV50" i="14"/>
  <c r="N50" i="14"/>
  <c r="BJ19" i="14"/>
  <c r="T229" i="14"/>
  <c r="AD66" i="14"/>
  <c r="AD55" i="14"/>
  <c r="AD41" i="14"/>
  <c r="AD67" i="14"/>
  <c r="AD51" i="14"/>
  <c r="AD53" i="14"/>
  <c r="AD42" i="14"/>
  <c r="AD72" i="14"/>
  <c r="AD39" i="14"/>
  <c r="AD44" i="14"/>
  <c r="AD68" i="14"/>
  <c r="AD62" i="14"/>
  <c r="V54" i="14"/>
  <c r="V45" i="14"/>
  <c r="V71" i="14"/>
  <c r="V72" i="14"/>
  <c r="V69" i="14"/>
  <c r="V44" i="14"/>
  <c r="V42" i="14"/>
  <c r="V70" i="14"/>
  <c r="V52" i="14"/>
  <c r="V68" i="14"/>
  <c r="V41" i="14"/>
  <c r="V50" i="14"/>
  <c r="V51" i="14"/>
  <c r="V67" i="14"/>
  <c r="AK41" i="14"/>
  <c r="AK72" i="14"/>
  <c r="AK70" i="14"/>
  <c r="AK53" i="14"/>
  <c r="AK69" i="14"/>
  <c r="AF50" i="14"/>
  <c r="AF66" i="14"/>
  <c r="AC90" i="13"/>
  <c r="S89" i="13"/>
  <c r="Q9" i="13"/>
  <c r="Q78" i="13" s="1"/>
  <c r="AB9" i="13"/>
  <c r="CM109" i="13"/>
  <c r="M100" i="14" s="1"/>
  <c r="AV100" i="14" s="1"/>
  <c r="AQ71" i="14"/>
  <c r="AA56" i="14"/>
  <c r="U42" i="14"/>
  <c r="AI69" i="14"/>
  <c r="AJ72" i="14"/>
  <c r="AJ48" i="14"/>
  <c r="AQ59" i="14"/>
  <c r="AC51" i="14"/>
  <c r="AF57" i="14"/>
  <c r="Z62" i="14"/>
  <c r="AA53" i="14"/>
  <c r="AJ45" i="14"/>
  <c r="BQ22" i="14"/>
  <c r="AL47" i="14"/>
  <c r="AO70" i="14"/>
  <c r="U56" i="14"/>
  <c r="AH65" i="14"/>
  <c r="Z51" i="14"/>
  <c r="U59" i="14"/>
  <c r="Y48" i="14"/>
  <c r="AO47" i="14"/>
  <c r="AG64" i="14"/>
  <c r="AJ63" i="14"/>
  <c r="AD61" i="14"/>
  <c r="AF82" i="14"/>
  <c r="AK55" i="14"/>
  <c r="N82" i="14"/>
  <c r="AQ47" i="14"/>
  <c r="AI50" i="14"/>
  <c r="BP17" i="14"/>
  <c r="Z227" i="14"/>
  <c r="P86" i="13"/>
  <c r="AM86" i="13" s="1"/>
  <c r="AM87" i="13" s="1"/>
  <c r="C67" i="13"/>
  <c r="B29" i="17"/>
  <c r="AO52" i="14"/>
  <c r="AO53" i="14"/>
  <c r="AO69" i="14"/>
  <c r="AO71" i="14"/>
  <c r="AO72" i="14"/>
  <c r="AO54" i="14"/>
  <c r="AG71" i="14"/>
  <c r="AG39" i="14"/>
  <c r="AG70" i="14"/>
  <c r="AG46" i="14"/>
  <c r="AG72" i="14"/>
  <c r="AG55" i="14"/>
  <c r="AG66" i="14"/>
  <c r="AG43" i="14"/>
  <c r="AG60" i="14"/>
  <c r="AG50" i="14"/>
  <c r="AA83" i="14"/>
  <c r="AA79" i="14"/>
  <c r="AA80" i="14"/>
  <c r="AA85" i="14"/>
  <c r="AP69" i="14"/>
  <c r="AL63" i="14"/>
  <c r="Z60" i="14"/>
  <c r="AP49" i="14"/>
  <c r="BR7" i="14"/>
  <c r="AB217" i="14"/>
  <c r="BO22" i="14"/>
  <c r="Y232" i="14"/>
  <c r="AP51" i="14"/>
  <c r="AP39" i="14"/>
  <c r="AP41" i="14"/>
  <c r="AP67" i="14"/>
  <c r="AP66" i="14"/>
  <c r="AP70" i="14"/>
  <c r="AP53" i="14"/>
  <c r="AP46" i="14"/>
  <c r="CM97" i="13"/>
  <c r="M88" i="14" s="1"/>
  <c r="AV88" i="14" s="1"/>
  <c r="W47" i="14"/>
  <c r="AO40" i="14"/>
  <c r="AE79" i="14"/>
  <c r="AC70" i="13"/>
  <c r="AB63" i="14"/>
  <c r="T54" i="14"/>
  <c r="AO46" i="14"/>
  <c r="AM86" i="14"/>
  <c r="AM84" i="14"/>
  <c r="AM83" i="14"/>
  <c r="AR200" i="14"/>
  <c r="N32" i="14" s="1"/>
  <c r="AH33" i="13"/>
  <c r="C33" i="13" s="1"/>
  <c r="U44" i="14"/>
  <c r="AE57" i="14"/>
  <c r="AC78" i="13"/>
  <c r="N81" i="14"/>
  <c r="U69" i="14"/>
  <c r="AJ67" i="14"/>
  <c r="U46" i="14"/>
  <c r="AM81" i="14"/>
  <c r="AF48" i="14"/>
  <c r="AA66" i="14"/>
  <c r="AG51" i="14"/>
  <c r="AJ57" i="14"/>
  <c r="AP61" i="14"/>
  <c r="AB45" i="14"/>
  <c r="AL64" i="14"/>
  <c r="Z59" i="14"/>
  <c r="AB50" i="14"/>
  <c r="W65" i="14"/>
  <c r="U55" i="14"/>
  <c r="Y63" i="14"/>
  <c r="AK52" i="14"/>
  <c r="AC43" i="14"/>
  <c r="AJ40" i="14"/>
  <c r="AE63" i="14"/>
  <c r="AD46" i="14"/>
  <c r="V55" i="14"/>
  <c r="U67" i="14"/>
  <c r="R22" i="5"/>
  <c r="AA55" i="13" s="1"/>
  <c r="AA62" i="13" s="1"/>
  <c r="AG86" i="14"/>
  <c r="AG85" i="14"/>
  <c r="AG83" i="14"/>
  <c r="AG79" i="14"/>
  <c r="AG80" i="14"/>
  <c r="BO5" i="14"/>
  <c r="Y215" i="14"/>
  <c r="BR6" i="14"/>
  <c r="AB216" i="14"/>
  <c r="BK15" i="14"/>
  <c r="U225" i="14"/>
  <c r="V229" i="14"/>
  <c r="BL19" i="14"/>
  <c r="AA2" i="17"/>
  <c r="AA30" i="17" s="1"/>
  <c r="Y2" i="17"/>
  <c r="Y30" i="17" s="1"/>
  <c r="B30" i="17" s="1"/>
  <c r="I1" i="17" s="1"/>
  <c r="W2" i="17"/>
  <c r="W30" i="17" s="1"/>
  <c r="AP45" i="14"/>
  <c r="O9" i="13"/>
  <c r="R9" i="13"/>
  <c r="AG9" i="13"/>
  <c r="N9" i="13"/>
  <c r="U66" i="14"/>
  <c r="AP71" i="14"/>
  <c r="AC69" i="14"/>
  <c r="AC66" i="14"/>
  <c r="AC54" i="14"/>
  <c r="AC52" i="14"/>
  <c r="AC72" i="14"/>
  <c r="AC68" i="14"/>
  <c r="AC50" i="14"/>
  <c r="AC46" i="14"/>
  <c r="AC60" i="14"/>
  <c r="U39" i="14"/>
  <c r="T51" i="14"/>
  <c r="Z54" i="14"/>
  <c r="T57" i="14"/>
  <c r="U47" i="14"/>
  <c r="CM118" i="13"/>
  <c r="M108" i="14" s="1"/>
  <c r="CM103" i="13"/>
  <c r="M94" i="14" s="1"/>
  <c r="CM105" i="13"/>
  <c r="M96" i="14" s="1"/>
  <c r="AV96" i="14" s="1"/>
  <c r="AC71" i="14"/>
  <c r="AB48" i="14"/>
  <c r="AI54" i="14"/>
  <c r="AE66" i="14"/>
  <c r="AK51" i="14"/>
  <c r="AM79" i="14"/>
  <c r="AE61" i="14"/>
  <c r="AA52" i="14"/>
  <c r="AK50" i="14"/>
  <c r="U54" i="14"/>
  <c r="AK45" i="14"/>
  <c r="AK54" i="14"/>
  <c r="AC48" i="14"/>
  <c r="AJ54" i="14"/>
  <c r="AD54" i="14"/>
  <c r="Z82" i="14"/>
  <c r="Z55" i="14"/>
  <c r="AG44" i="14"/>
  <c r="AE81" i="14"/>
  <c r="AH80" i="14"/>
  <c r="AH78" i="14"/>
  <c r="BC12" i="14"/>
  <c r="AV119" i="14"/>
  <c r="M222" i="14"/>
  <c r="AV85" i="14"/>
  <c r="N85" i="14"/>
  <c r="AI47" i="14"/>
  <c r="AJ47" i="14"/>
  <c r="AD47" i="14"/>
  <c r="AE47" i="14"/>
  <c r="AB47" i="14"/>
  <c r="AA47" i="14"/>
  <c r="Z47" i="14"/>
  <c r="V47" i="14"/>
  <c r="X47" i="14"/>
  <c r="Y47" i="14"/>
  <c r="AF47" i="14"/>
  <c r="AH47" i="14"/>
  <c r="AN47" i="14"/>
  <c r="AC47" i="14"/>
  <c r="T63" i="14"/>
  <c r="AM63" i="14"/>
  <c r="U63" i="14"/>
  <c r="Z39" i="14"/>
  <c r="AG42" i="14"/>
  <c r="AH64" i="14"/>
  <c r="AD64" i="14"/>
  <c r="U64" i="14"/>
  <c r="AK64" i="14"/>
  <c r="AF64" i="14"/>
  <c r="Y64" i="14"/>
  <c r="AA64" i="14"/>
  <c r="AO64" i="14"/>
  <c r="Z64" i="14"/>
  <c r="X64" i="14"/>
  <c r="T64" i="14"/>
  <c r="AU64" i="14"/>
  <c r="AI64" i="14"/>
  <c r="AP64" i="14"/>
  <c r="AC64" i="14"/>
  <c r="AN64" i="14"/>
  <c r="AE64" i="14"/>
  <c r="Z86" i="14"/>
  <c r="Z85" i="14"/>
  <c r="Z78" i="14"/>
  <c r="AH52" i="14"/>
  <c r="AH50" i="14"/>
  <c r="AH41" i="14"/>
  <c r="AH62" i="14"/>
  <c r="AH67" i="14"/>
  <c r="AH68" i="14"/>
  <c r="AH40" i="14"/>
  <c r="AH71" i="14"/>
  <c r="AH42" i="14"/>
  <c r="AH69" i="14"/>
  <c r="AH39" i="14"/>
  <c r="U43" i="14"/>
  <c r="U40" i="14"/>
  <c r="U51" i="14"/>
  <c r="U45" i="14"/>
  <c r="U61" i="14"/>
  <c r="AU115" i="14"/>
  <c r="L218" i="14"/>
  <c r="T82" i="14"/>
  <c r="AP63" i="14"/>
  <c r="Z42" i="14"/>
  <c r="AG47" i="14"/>
  <c r="AP59" i="14"/>
  <c r="BO26" i="14"/>
  <c r="Y65" i="14"/>
  <c r="Z65" i="14"/>
  <c r="AB65" i="14"/>
  <c r="AO65" i="14"/>
  <c r="AI65" i="14"/>
  <c r="AK65" i="14"/>
  <c r="AG65" i="14"/>
  <c r="AA65" i="14"/>
  <c r="V65" i="14"/>
  <c r="AD65" i="14"/>
  <c r="AQ68" i="14"/>
  <c r="AQ55" i="14"/>
  <c r="AQ50" i="14"/>
  <c r="AQ72" i="14"/>
  <c r="AQ67" i="14"/>
  <c r="AQ45" i="14"/>
  <c r="AQ61" i="14"/>
  <c r="AQ41" i="14"/>
  <c r="AQ39" i="14"/>
  <c r="AJ81" i="13"/>
  <c r="K47" i="1"/>
  <c r="E47" i="1"/>
  <c r="AB59" i="14"/>
  <c r="U57" i="14"/>
  <c r="AG54" i="14"/>
  <c r="Z52" i="14"/>
  <c r="AO39" i="14"/>
  <c r="T41" i="14"/>
  <c r="T52" i="14"/>
  <c r="T55" i="14"/>
  <c r="T69" i="14"/>
  <c r="T60" i="14"/>
  <c r="T40" i="14"/>
  <c r="T39" i="14"/>
  <c r="T42" i="14"/>
  <c r="T59" i="14"/>
  <c r="T50" i="14"/>
  <c r="AE45" i="14"/>
  <c r="AE53" i="14"/>
  <c r="BC24" i="14"/>
  <c r="AV131" i="14"/>
  <c r="U9" i="13"/>
  <c r="AQ54" i="14"/>
  <c r="AI70" i="14"/>
  <c r="AG68" i="14"/>
  <c r="Z79" i="14"/>
  <c r="S90" i="13"/>
  <c r="M9" i="13"/>
  <c r="AD9" i="13"/>
  <c r="C25" i="13"/>
  <c r="T9" i="13"/>
  <c r="AE86" i="14"/>
  <c r="Z84" i="14"/>
  <c r="AE69" i="14"/>
  <c r="AM65" i="14"/>
  <c r="U65" i="14"/>
  <c r="AV73" i="14"/>
  <c r="AU63" i="14"/>
  <c r="X48" i="14"/>
  <c r="AA54" i="14"/>
  <c r="AI66" i="14"/>
  <c r="AO51" i="14"/>
  <c r="AQ51" i="14"/>
  <c r="AB70" i="14"/>
  <c r="Z50" i="14"/>
  <c r="U62" i="14"/>
  <c r="AB64" i="14"/>
  <c r="AC45" i="14"/>
  <c r="AK57" i="14"/>
  <c r="AC67" i="14"/>
  <c r="AJ64" i="14"/>
  <c r="AE49" i="14"/>
  <c r="AL65" i="14"/>
  <c r="AH55" i="14"/>
  <c r="V62" i="14"/>
  <c r="AH44" i="14"/>
  <c r="V48" i="14"/>
  <c r="AO62" i="14"/>
  <c r="U235" i="14"/>
  <c r="W222" i="14"/>
  <c r="BM12" i="14"/>
  <c r="AF109" i="13"/>
  <c r="T25" i="5"/>
  <c r="L109" i="13"/>
  <c r="R14" i="13"/>
  <c r="AJ41" i="14"/>
  <c r="AE56" i="14"/>
  <c r="AI56" i="14"/>
  <c r="AM56" i="14"/>
  <c r="AO56" i="14"/>
  <c r="AR78" i="14"/>
  <c r="AE78" i="14"/>
  <c r="AM78" i="14"/>
  <c r="AU78" i="14"/>
  <c r="AF78" i="14"/>
  <c r="Y235" i="14"/>
  <c r="BO25" i="14"/>
  <c r="AE46" i="14"/>
  <c r="AE50" i="14"/>
  <c r="AE39" i="14"/>
  <c r="AE51" i="14"/>
  <c r="AE67" i="14"/>
  <c r="AM54" i="14"/>
  <c r="AM70" i="14"/>
  <c r="AM52" i="14"/>
  <c r="AM66" i="14"/>
  <c r="AV129" i="14"/>
  <c r="M232" i="14"/>
  <c r="L215" i="14"/>
  <c r="BB5" i="14"/>
  <c r="E3" i="1"/>
  <c r="L2" i="14" s="1"/>
  <c r="AU2" i="14" s="1"/>
  <c r="AG14" i="13"/>
  <c r="AD78" i="14"/>
  <c r="AA109" i="13"/>
  <c r="V109" i="13"/>
  <c r="T56" i="14"/>
  <c r="BC13" i="14"/>
  <c r="AE70" i="14"/>
  <c r="AM50" i="14"/>
  <c r="AE40" i="14"/>
  <c r="R109" i="13"/>
  <c r="AV64" i="14"/>
  <c r="N41" i="14"/>
  <c r="Z222" i="14"/>
  <c r="AI42" i="14"/>
  <c r="AU42" i="14"/>
  <c r="AJ42" i="14"/>
  <c r="AC42" i="14"/>
  <c r="AQ42" i="14"/>
  <c r="X42" i="14"/>
  <c r="AE42" i="14"/>
  <c r="AB42" i="14"/>
  <c r="W42" i="14"/>
  <c r="Z57" i="14"/>
  <c r="AQ57" i="14"/>
  <c r="AH57" i="14"/>
  <c r="AG57" i="14"/>
  <c r="AN57" i="14"/>
  <c r="AD57" i="14"/>
  <c r="AR79" i="14"/>
  <c r="AI79" i="14"/>
  <c r="AJ79" i="14"/>
  <c r="AD79" i="14"/>
  <c r="AO79" i="14"/>
  <c r="X79" i="14"/>
  <c r="U224" i="14"/>
  <c r="BN15" i="14"/>
  <c r="X225" i="14"/>
  <c r="BN19" i="14"/>
  <c r="X229" i="14"/>
  <c r="AB231" i="14"/>
  <c r="AF52" i="14"/>
  <c r="Y51" i="14"/>
  <c r="Y54" i="14"/>
  <c r="N109" i="13"/>
  <c r="AD109" i="13"/>
  <c r="Y56" i="14"/>
  <c r="AM60" i="14"/>
  <c r="AM46" i="14"/>
  <c r="W51" i="14"/>
  <c r="BC25" i="14"/>
  <c r="AM42" i="14"/>
  <c r="AK43" i="14"/>
  <c r="AU43" i="14"/>
  <c r="AQ43" i="14"/>
  <c r="AM43" i="14"/>
  <c r="V43" i="14"/>
  <c r="AB43" i="14"/>
  <c r="X59" i="14"/>
  <c r="AC59" i="14"/>
  <c r="AJ59" i="14"/>
  <c r="AO59" i="14"/>
  <c r="Y80" i="14"/>
  <c r="AI80" i="14"/>
  <c r="AK80" i="14"/>
  <c r="T80" i="14"/>
  <c r="Z230" i="14"/>
  <c r="BP20" i="14"/>
  <c r="X234" i="14"/>
  <c r="BN24" i="14"/>
  <c r="T68" i="14"/>
  <c r="AA68" i="14"/>
  <c r="M213" i="14"/>
  <c r="AV110" i="14"/>
  <c r="C22" i="13"/>
  <c r="AE71" i="14"/>
  <c r="AC56" i="14"/>
  <c r="AQ56" i="14"/>
  <c r="AM44" i="14"/>
  <c r="W56" i="14"/>
  <c r="AM55" i="14"/>
  <c r="AV54" i="14"/>
  <c r="N54" i="14"/>
  <c r="AV40" i="14"/>
  <c r="N40" i="14"/>
  <c r="W52" i="14"/>
  <c r="AE60" i="14"/>
  <c r="T44" i="14"/>
  <c r="X44" i="14"/>
  <c r="AU44" i="14"/>
  <c r="AP44" i="14"/>
  <c r="U60" i="14"/>
  <c r="AH60" i="14"/>
  <c r="V60" i="14"/>
  <c r="AJ60" i="14"/>
  <c r="X60" i="14"/>
  <c r="AA222" i="14"/>
  <c r="BQ12" i="14"/>
  <c r="V224" i="14"/>
  <c r="BL14" i="14"/>
  <c r="Z229" i="14"/>
  <c r="BP19" i="14"/>
  <c r="AG18" i="13"/>
  <c r="Z18" i="13"/>
  <c r="AD114" i="13"/>
  <c r="Z109" i="13"/>
  <c r="Q109" i="13"/>
  <c r="AE54" i="14"/>
  <c r="X14" i="13"/>
  <c r="AC78" i="14"/>
  <c r="M109" i="13"/>
  <c r="AC109" i="13"/>
  <c r="AM67" i="14"/>
  <c r="AE59" i="14"/>
  <c r="W66" i="14"/>
  <c r="AG56" i="14"/>
  <c r="AF56" i="14"/>
  <c r="AM57" i="14"/>
  <c r="U41" i="14"/>
  <c r="U70" i="14"/>
  <c r="U50" i="14"/>
  <c r="AB44" i="14"/>
  <c r="AP56" i="14"/>
  <c r="AO60" i="14"/>
  <c r="Y213" i="14"/>
  <c r="AG45" i="14"/>
  <c r="X45" i="14"/>
  <c r="AM45" i="14"/>
  <c r="Y45" i="14"/>
  <c r="AL45" i="14"/>
  <c r="Z45" i="14"/>
  <c r="Z61" i="14"/>
  <c r="AL61" i="14"/>
  <c r="AA61" i="14"/>
  <c r="AF61" i="14"/>
  <c r="Y61" i="14"/>
  <c r="V61" i="14"/>
  <c r="AP62" i="14"/>
  <c r="Y62" i="14"/>
  <c r="AF62" i="14"/>
  <c r="AJ62" i="14"/>
  <c r="X62" i="14"/>
  <c r="W62" i="14"/>
  <c r="T62" i="14"/>
  <c r="AC62" i="14"/>
  <c r="BJ8" i="14"/>
  <c r="V219" i="14"/>
  <c r="AG53" i="14"/>
  <c r="AC53" i="14"/>
  <c r="AH53" i="14"/>
  <c r="CM74" i="13"/>
  <c r="M63" i="14" s="1"/>
  <c r="CM52" i="13"/>
  <c r="M43" i="14" s="1"/>
  <c r="CM73" i="13"/>
  <c r="M62" i="14" s="1"/>
  <c r="CM53" i="13"/>
  <c r="M44" i="14" s="1"/>
  <c r="N44" i="14" s="1"/>
  <c r="CM78" i="13"/>
  <c r="M67" i="14" s="1"/>
  <c r="CM51" i="13"/>
  <c r="M42" i="14" s="1"/>
  <c r="CM72" i="13"/>
  <c r="M61" i="14" s="1"/>
  <c r="CM56" i="13"/>
  <c r="M47" i="14" s="1"/>
  <c r="CM77" i="13"/>
  <c r="M66" i="14" s="1"/>
  <c r="CM92" i="13"/>
  <c r="M83" i="14" s="1"/>
  <c r="AU46" i="14"/>
  <c r="T46" i="14"/>
  <c r="W46" i="14"/>
  <c r="AV125" i="14"/>
  <c r="BC18" i="14"/>
  <c r="M228" i="14"/>
  <c r="X50" i="14"/>
  <c r="AO50" i="14"/>
  <c r="Z83" i="14"/>
  <c r="AJ55" i="14"/>
  <c r="AV115" i="14"/>
  <c r="BC8" i="14"/>
  <c r="M218" i="14"/>
  <c r="AG114" i="13"/>
  <c r="AE83" i="13"/>
  <c r="AK67" i="14"/>
  <c r="AA67" i="14"/>
  <c r="V114" i="13"/>
  <c r="AH114" i="13"/>
  <c r="C42" i="13"/>
  <c r="AM85" i="14"/>
  <c r="W114" i="13"/>
  <c r="AJ50" i="14"/>
  <c r="V86" i="14"/>
  <c r="AO78" i="14"/>
  <c r="X114" i="13"/>
  <c r="AC70" i="14"/>
  <c r="O114" i="13"/>
  <c r="C48" i="13"/>
  <c r="AF68" i="14"/>
  <c r="AR38" i="14"/>
  <c r="N38" i="14"/>
  <c r="Q89" i="13"/>
  <c r="AF78" i="13"/>
  <c r="AF90" i="13"/>
  <c r="AF70" i="13"/>
  <c r="AF89" i="13"/>
  <c r="U89" i="13"/>
  <c r="U78" i="13"/>
  <c r="U70" i="13"/>
  <c r="U90" i="13"/>
  <c r="C20" i="13"/>
  <c r="N96" i="14"/>
  <c r="AV91" i="14"/>
  <c r="N91" i="14"/>
  <c r="N97" i="14"/>
  <c r="AV97" i="14"/>
  <c r="N108" i="14"/>
  <c r="AV108" i="14"/>
  <c r="AV94" i="14"/>
  <c r="N94" i="14"/>
  <c r="C18" i="13"/>
  <c r="F6" i="13" s="1"/>
  <c r="L78" i="13"/>
  <c r="AH70" i="13"/>
  <c r="S30" i="13"/>
  <c r="K30" i="13"/>
  <c r="AD30" i="13"/>
  <c r="V30" i="13"/>
  <c r="J14" i="13"/>
  <c r="CM96" i="13"/>
  <c r="M87" i="14" s="1"/>
  <c r="CM113" i="13"/>
  <c r="M104" i="14" s="1"/>
  <c r="AH36" i="13"/>
  <c r="C36" i="13" s="1"/>
  <c r="AF60" i="13"/>
  <c r="X80" i="14"/>
  <c r="AC1" i="16"/>
  <c r="CM104" i="13"/>
  <c r="M95" i="14" s="1"/>
  <c r="CM116" i="13"/>
  <c r="CM101" i="13"/>
  <c r="M92" i="14" s="1"/>
  <c r="CM102" i="13"/>
  <c r="M93" i="14" s="1"/>
  <c r="W90" i="13"/>
  <c r="Y90" i="13"/>
  <c r="AG90" i="13"/>
  <c r="V89" i="13"/>
  <c r="U30" i="13"/>
  <c r="AE30" i="13"/>
  <c r="CM108" i="13"/>
  <c r="M99" i="14" s="1"/>
  <c r="CM107" i="13"/>
  <c r="M98" i="14" s="1"/>
  <c r="CM115" i="13"/>
  <c r="M106" i="14" s="1"/>
  <c r="CM99" i="13"/>
  <c r="M90" i="14" s="1"/>
  <c r="CM114" i="13"/>
  <c r="M105" i="14" s="1"/>
  <c r="CM98" i="13"/>
  <c r="M89" i="14" s="1"/>
  <c r="L90" i="13"/>
  <c r="AH90" i="13"/>
  <c r="AA30" i="13"/>
  <c r="AC30" i="13"/>
  <c r="Q30" i="13"/>
  <c r="CM121" i="13"/>
  <c r="M111" i="14" s="1"/>
  <c r="N111" i="14" s="1"/>
  <c r="CM111" i="13"/>
  <c r="M102" i="14" s="1"/>
  <c r="CM112" i="13"/>
  <c r="M103" i="14" s="1"/>
  <c r="CM117" i="13"/>
  <c r="M107" i="14" s="1"/>
  <c r="AJ61" i="14"/>
  <c r="AE80" i="14"/>
  <c r="AO80" i="14"/>
  <c r="CM120" i="13"/>
  <c r="M110" i="14" s="1"/>
  <c r="N110" i="14" s="1"/>
  <c r="CM119" i="13"/>
  <c r="M109" i="14" s="1"/>
  <c r="N109" i="14" s="1"/>
  <c r="Y30" i="13"/>
  <c r="T30" i="13"/>
  <c r="AH30" i="13"/>
  <c r="CM110" i="13"/>
  <c r="M101" i="14" s="1"/>
  <c r="BC26" i="14"/>
  <c r="K242" i="14" l="1" a="1"/>
  <c r="K242" i="14" s="1"/>
  <c r="N43" i="14"/>
  <c r="AV43" i="14"/>
  <c r="N63" i="14"/>
  <c r="AV63" i="14"/>
  <c r="U55" i="13"/>
  <c r="U62" i="13" s="1"/>
  <c r="C14" i="13"/>
  <c r="BN150" i="14" a="1"/>
  <c r="BN150" i="14" s="1"/>
  <c r="O33" i="16" s="1"/>
  <c r="T70" i="13"/>
  <c r="T89" i="13"/>
  <c r="L55" i="13"/>
  <c r="AB78" i="13"/>
  <c r="AB89" i="13"/>
  <c r="C52" i="13"/>
  <c r="AJ52" i="13"/>
  <c r="AE50" i="13"/>
  <c r="O58" i="13"/>
  <c r="O60" i="13"/>
  <c r="AD78" i="13"/>
  <c r="AD70" i="13"/>
  <c r="AD90" i="13"/>
  <c r="AD89" i="13"/>
  <c r="N55" i="13"/>
  <c r="AB44" i="13"/>
  <c r="AB60" i="13"/>
  <c r="AB58" i="13"/>
  <c r="L71" i="13"/>
  <c r="AC44" i="13"/>
  <c r="O44" i="13"/>
  <c r="AV66" i="14"/>
  <c r="N66" i="14"/>
  <c r="V70" i="13"/>
  <c r="V90" i="13"/>
  <c r="V78" i="13"/>
  <c r="C16" i="13"/>
  <c r="AJ15" i="13" s="1"/>
  <c r="Q50" i="13"/>
  <c r="AD55" i="13"/>
  <c r="AD62" i="13" s="1"/>
  <c r="T78" i="13"/>
  <c r="AJ86" i="13"/>
  <c r="AP86" i="13" s="1"/>
  <c r="AJ69" i="13" s="1"/>
  <c r="N78" i="13"/>
  <c r="N90" i="13"/>
  <c r="N89" i="13"/>
  <c r="N70" i="13"/>
  <c r="AA89" i="13"/>
  <c r="AA78" i="13"/>
  <c r="AA70" i="13"/>
  <c r="AA90" i="13"/>
  <c r="C54" i="13"/>
  <c r="AJ54" i="13"/>
  <c r="AV127" i="14"/>
  <c r="M230" i="14"/>
  <c r="BC20" i="14"/>
  <c r="BR152" i="14" s="1" a="1"/>
  <c r="BR152" i="14" s="1"/>
  <c r="S35" i="16" s="1"/>
  <c r="L44" i="13"/>
  <c r="L58" i="13"/>
  <c r="L60" i="13"/>
  <c r="N100" i="14"/>
  <c r="N61" i="14"/>
  <c r="AV61" i="14"/>
  <c r="AG89" i="13"/>
  <c r="AG70" i="13"/>
  <c r="AG78" i="13"/>
  <c r="T50" i="13"/>
  <c r="AE44" i="13"/>
  <c r="T44" i="13"/>
  <c r="AG60" i="13"/>
  <c r="AG58" i="13"/>
  <c r="T7" i="13"/>
  <c r="W108" i="13"/>
  <c r="W110" i="13" s="1"/>
  <c r="AE108" i="13"/>
  <c r="AE110" i="13" s="1"/>
  <c r="Z108" i="13"/>
  <c r="Z110" i="13" s="1"/>
  <c r="X108" i="13"/>
  <c r="X110" i="13" s="1"/>
  <c r="AC108" i="13"/>
  <c r="AC110" i="13" s="1"/>
  <c r="M108" i="13"/>
  <c r="M110" i="13" s="1"/>
  <c r="Y108" i="13"/>
  <c r="Y110" i="13" s="1"/>
  <c r="T108" i="13"/>
  <c r="T110" i="13" s="1"/>
  <c r="AA108" i="13"/>
  <c r="AA110" i="13" s="1"/>
  <c r="K108" i="13"/>
  <c r="K110" i="13" s="1"/>
  <c r="AG108" i="13"/>
  <c r="AG110" i="13" s="1"/>
  <c r="O108" i="13"/>
  <c r="O110" i="13" s="1"/>
  <c r="AD108" i="13"/>
  <c r="AD110" i="13" s="1"/>
  <c r="T22" i="5"/>
  <c r="L108" i="13"/>
  <c r="L110" i="13" s="1"/>
  <c r="AH108" i="13"/>
  <c r="AH110" i="13" s="1"/>
  <c r="E23" i="5"/>
  <c r="S108" i="13"/>
  <c r="S110" i="13" s="1"/>
  <c r="AB108" i="13"/>
  <c r="AB110" i="13" s="1"/>
  <c r="AF108" i="13"/>
  <c r="AF110" i="13" s="1"/>
  <c r="R108" i="13"/>
  <c r="R110" i="13" s="1"/>
  <c r="R88" i="5"/>
  <c r="T88" i="5" s="1"/>
  <c r="Q108" i="13"/>
  <c r="Q110" i="13" s="1"/>
  <c r="N108" i="13"/>
  <c r="N110" i="13" s="1"/>
  <c r="AC50" i="13"/>
  <c r="T55" i="13"/>
  <c r="T62" i="13" s="1"/>
  <c r="AA50" i="13"/>
  <c r="Y50" i="13"/>
  <c r="AH50" i="13"/>
  <c r="V108" i="13"/>
  <c r="V110" i="13" s="1"/>
  <c r="Q44" i="13"/>
  <c r="K50" i="13"/>
  <c r="U108" i="13"/>
  <c r="U110" i="13" s="1"/>
  <c r="W44" i="13"/>
  <c r="AF44" i="13"/>
  <c r="AH44" i="13"/>
  <c r="W55" i="13"/>
  <c r="AG44" i="13"/>
  <c r="P108" i="13"/>
  <c r="P110" i="13" s="1"/>
  <c r="N44" i="13"/>
  <c r="V50" i="13"/>
  <c r="Y55" i="13"/>
  <c r="Y62" i="13" s="1"/>
  <c r="U50" i="13"/>
  <c r="Q55" i="13"/>
  <c r="Q62" i="13" s="1"/>
  <c r="Y44" i="13"/>
  <c r="W50" i="13"/>
  <c r="AD50" i="13"/>
  <c r="K55" i="13"/>
  <c r="K7" i="13" s="1"/>
  <c r="S50" i="13"/>
  <c r="X44" i="13"/>
  <c r="X50" i="13"/>
  <c r="X58" i="13"/>
  <c r="X60" i="13"/>
  <c r="AF55" i="13"/>
  <c r="AH60" i="13"/>
  <c r="AH58" i="13"/>
  <c r="N50" i="13"/>
  <c r="AB55" i="13"/>
  <c r="AM77" i="13"/>
  <c r="AJ77" i="13"/>
  <c r="AM76" i="13"/>
  <c r="AJ76" i="13"/>
  <c r="AM75" i="13"/>
  <c r="AJ75" i="13"/>
  <c r="AM74" i="13"/>
  <c r="AJ74" i="13"/>
  <c r="AP74" i="13" s="1"/>
  <c r="V55" i="13"/>
  <c r="V62" i="13" s="1"/>
  <c r="S44" i="13"/>
  <c r="T90" i="13"/>
  <c r="L50" i="13"/>
  <c r="U60" i="13"/>
  <c r="U58" i="13"/>
  <c r="AE60" i="13"/>
  <c r="AE58" i="13"/>
  <c r="R7" i="13"/>
  <c r="M90" i="13"/>
  <c r="M89" i="13"/>
  <c r="M78" i="13"/>
  <c r="M70" i="13"/>
  <c r="AA44" i="13"/>
  <c r="P44" i="13"/>
  <c r="N58" i="13"/>
  <c r="N60" i="13"/>
  <c r="AB90" i="13"/>
  <c r="S7" i="13"/>
  <c r="N83" i="14"/>
  <c r="AV83" i="14"/>
  <c r="M55" i="13"/>
  <c r="O50" i="13"/>
  <c r="AD58" i="13"/>
  <c r="AD60" i="13"/>
  <c r="M60" i="13"/>
  <c r="M58" i="13"/>
  <c r="V58" i="13"/>
  <c r="V60" i="13"/>
  <c r="O55" i="13"/>
  <c r="W60" i="13"/>
  <c r="W58" i="13"/>
  <c r="Z60" i="13"/>
  <c r="Z58" i="13"/>
  <c r="N47" i="14"/>
  <c r="AV47" i="14"/>
  <c r="AF50" i="13"/>
  <c r="E3" i="5"/>
  <c r="BH145" i="14" a="1"/>
  <c r="BH145" i="14" s="1"/>
  <c r="AV44" i="14"/>
  <c r="Y60" i="13"/>
  <c r="AB70" i="13"/>
  <c r="AV42" i="14"/>
  <c r="N42" i="14"/>
  <c r="R89" i="13"/>
  <c r="R78" i="13"/>
  <c r="R70" i="13"/>
  <c r="R90" i="13"/>
  <c r="R44" i="13"/>
  <c r="X55" i="13"/>
  <c r="V44" i="13"/>
  <c r="R58" i="13"/>
  <c r="R60" i="13"/>
  <c r="Z50" i="13"/>
  <c r="M44" i="13"/>
  <c r="M50" i="13"/>
  <c r="Q60" i="13"/>
  <c r="Q58" i="13"/>
  <c r="P55" i="13"/>
  <c r="N88" i="14"/>
  <c r="AE55" i="13"/>
  <c r="AE62" i="13" s="1"/>
  <c r="AG55" i="13"/>
  <c r="Q70" i="13"/>
  <c r="Z44" i="13"/>
  <c r="AG50" i="13"/>
  <c r="AC55" i="13"/>
  <c r="AC62" i="13" s="1"/>
  <c r="AC58" i="13"/>
  <c r="AC60" i="13"/>
  <c r="AB50" i="13"/>
  <c r="P60" i="13"/>
  <c r="P58" i="13"/>
  <c r="K44" i="13"/>
  <c r="C61" i="13"/>
  <c r="K58" i="13"/>
  <c r="K60" i="13"/>
  <c r="Q90" i="13"/>
  <c r="AV67" i="14"/>
  <c r="N67" i="14"/>
  <c r="O70" i="13"/>
  <c r="O90" i="13"/>
  <c r="O78" i="13"/>
  <c r="O89" i="13"/>
  <c r="AI89" i="13" s="1"/>
  <c r="U44" i="13"/>
  <c r="N62" i="14"/>
  <c r="AV62" i="14"/>
  <c r="Z55" i="13"/>
  <c r="S55" i="13"/>
  <c r="S62" i="13" s="1"/>
  <c r="AH55" i="13"/>
  <c r="AH62" i="13" s="1"/>
  <c r="AD44" i="13"/>
  <c r="S60" i="13"/>
  <c r="S58" i="13"/>
  <c r="AA60" i="13"/>
  <c r="AA58" i="13"/>
  <c r="T60" i="13"/>
  <c r="T58" i="13"/>
  <c r="AA7" i="13"/>
  <c r="AV106" i="14"/>
  <c r="N106" i="14"/>
  <c r="N95" i="14"/>
  <c r="AV95" i="14"/>
  <c r="BF146" i="14" a="1"/>
  <c r="BF146" i="14" s="1"/>
  <c r="BR144" i="14" a="1"/>
  <c r="BR144" i="14" s="1"/>
  <c r="S27" i="16" s="1"/>
  <c r="BP152" i="14" a="1"/>
  <c r="BP152" i="14" s="1"/>
  <c r="Q35" i="16" s="1"/>
  <c r="BF151" i="14" a="1"/>
  <c r="BF151" i="14" s="1"/>
  <c r="BO152" i="14" a="1"/>
  <c r="BO152" i="14" s="1"/>
  <c r="P35" i="16" s="1"/>
  <c r="BE152" i="14" a="1"/>
  <c r="BE152" i="14" s="1"/>
  <c r="BN151" i="14" a="1"/>
  <c r="BN151" i="14" s="1"/>
  <c r="O34" i="16" s="1"/>
  <c r="BB151" i="14" a="1"/>
  <c r="BB151" i="14" s="1"/>
  <c r="C34" i="16" s="1"/>
  <c r="BI152" i="14" a="1"/>
  <c r="BI152" i="14" s="1"/>
  <c r="BM151" i="14" a="1"/>
  <c r="BM151" i="14" s="1"/>
  <c r="N34" i="16" s="1"/>
  <c r="BF145" i="14" a="1"/>
  <c r="BF145" i="14" s="1"/>
  <c r="BO148" i="14" a="1"/>
  <c r="BO148" i="14" s="1"/>
  <c r="P31" i="16" s="1"/>
  <c r="BM147" i="14" a="1"/>
  <c r="BM147" i="14" s="1"/>
  <c r="N30" i="16" s="1"/>
  <c r="BH144" i="14" a="1"/>
  <c r="BH144" i="14" s="1"/>
  <c r="BQ147" i="14" a="1"/>
  <c r="BQ147" i="14" s="1"/>
  <c r="R30" i="16" s="1"/>
  <c r="BL145" i="14" a="1"/>
  <c r="BL145" i="14" s="1"/>
  <c r="M28" i="16" s="1"/>
  <c r="N87" i="14"/>
  <c r="AV87" i="14"/>
  <c r="BI145" i="14" a="1"/>
  <c r="BI145" i="14" s="1"/>
  <c r="BF152" i="14" a="1"/>
  <c r="BF152" i="14" s="1"/>
  <c r="BJ146" i="14" a="1"/>
  <c r="BJ146" i="14" s="1"/>
  <c r="K29" i="16" s="1"/>
  <c r="BJ150" i="14" a="1"/>
  <c r="BJ150" i="14" s="1"/>
  <c r="K33" i="16" s="1"/>
  <c r="BD146" i="14" a="1"/>
  <c r="BD146" i="14" s="1"/>
  <c r="BG145" i="14" a="1"/>
  <c r="BG145" i="14" s="1"/>
  <c r="BE145" i="14" a="1"/>
  <c r="BE145" i="14" s="1"/>
  <c r="BJ145" i="14" a="1"/>
  <c r="BJ145" i="14" s="1"/>
  <c r="K28" i="16" s="1"/>
  <c r="BP148" i="14" a="1"/>
  <c r="BP148" i="14" s="1"/>
  <c r="Q31" i="16" s="1"/>
  <c r="BR148" i="14" a="1"/>
  <c r="BR148" i="14" s="1"/>
  <c r="S31" i="16" s="1"/>
  <c r="BL146" i="14" a="1"/>
  <c r="BL146" i="14" s="1"/>
  <c r="M29" i="16" s="1"/>
  <c r="BQ150" i="14" a="1"/>
  <c r="BQ150" i="14" s="1"/>
  <c r="R33" i="16" s="1"/>
  <c r="BH150" i="14" a="1"/>
  <c r="BH150" i="14" s="1"/>
  <c r="BJ152" i="14" a="1"/>
  <c r="BJ152" i="14" s="1"/>
  <c r="K35" i="16" s="1"/>
  <c r="BM145" i="14" a="1"/>
  <c r="BM145" i="14" s="1"/>
  <c r="N28" i="16" s="1"/>
  <c r="BE151" i="14" a="1"/>
  <c r="BE151" i="14" s="1"/>
  <c r="BL148" i="14" a="1"/>
  <c r="BL148" i="14" s="1"/>
  <c r="M31" i="16" s="1"/>
  <c r="BG149" i="14" a="1"/>
  <c r="BG149" i="14" s="1"/>
  <c r="BN145" i="14" a="1"/>
  <c r="BN145" i="14" s="1"/>
  <c r="O28" i="16" s="1"/>
  <c r="BK152" i="14" a="1"/>
  <c r="BK152" i="14" s="1"/>
  <c r="L35" i="16" s="1"/>
  <c r="BR145" i="14" a="1"/>
  <c r="BR145" i="14" s="1"/>
  <c r="S28" i="16" s="1"/>
  <c r="BL150" i="14" a="1"/>
  <c r="BL150" i="14" s="1"/>
  <c r="M33" i="16" s="1"/>
  <c r="BE144" i="14" a="1"/>
  <c r="BE144" i="14" s="1"/>
  <c r="BM146" i="14" a="1"/>
  <c r="BM146" i="14" s="1"/>
  <c r="N29" i="16" s="1"/>
  <c r="BF148" i="14" a="1"/>
  <c r="BF148" i="14" s="1"/>
  <c r="BH149" i="14" a="1"/>
  <c r="BH149" i="14" s="1"/>
  <c r="Q7" i="13"/>
  <c r="AV92" i="14"/>
  <c r="N92" i="14"/>
  <c r="N104" i="14"/>
  <c r="AV104" i="14"/>
  <c r="BO150" i="14" a="1"/>
  <c r="BO150" i="14" s="1"/>
  <c r="P33" i="16" s="1"/>
  <c r="BO145" i="14" a="1"/>
  <c r="BO145" i="14" s="1"/>
  <c r="P28" i="16" s="1"/>
  <c r="BA149" i="14" a="1"/>
  <c r="BA149" i="14" s="1"/>
  <c r="BN146" i="14" a="1"/>
  <c r="BN146" i="14" s="1"/>
  <c r="O29" i="16" s="1"/>
  <c r="BL152" i="14" a="1"/>
  <c r="BL152" i="14" s="1"/>
  <c r="M35" i="16" s="1"/>
  <c r="BC149" i="14" a="1"/>
  <c r="BC149" i="14" s="1"/>
  <c r="D32" i="16" s="1"/>
  <c r="E32" i="16" s="1"/>
  <c r="BE150" i="14" a="1"/>
  <c r="BE150" i="14" s="1"/>
  <c r="BE147" i="14" a="1"/>
  <c r="BE147" i="14" s="1"/>
  <c r="BM149" i="14" a="1"/>
  <c r="BM149" i="14" s="1"/>
  <c r="N32" i="16" s="1"/>
  <c r="BD144" i="14" a="1"/>
  <c r="BD144" i="14" s="1"/>
  <c r="BB150" i="14" a="1"/>
  <c r="BB150" i="14" s="1"/>
  <c r="C33" i="16" s="1"/>
  <c r="BP144" i="14" a="1"/>
  <c r="BP144" i="14" s="1"/>
  <c r="Q27" i="16" s="1"/>
  <c r="BK148" i="14" a="1"/>
  <c r="BK148" i="14" s="1"/>
  <c r="L31" i="16" s="1"/>
  <c r="N90" i="14"/>
  <c r="AV90" i="14"/>
  <c r="N93" i="14"/>
  <c r="AV93" i="14"/>
  <c r="BK145" i="14" a="1"/>
  <c r="BK145" i="14" s="1"/>
  <c r="L28" i="16" s="1"/>
  <c r="BA147" i="14" a="1"/>
  <c r="BA147" i="14" s="1"/>
  <c r="BI147" i="14" a="1"/>
  <c r="BI147" i="14" s="1"/>
  <c r="BM150" i="14" a="1"/>
  <c r="BM150" i="14" s="1"/>
  <c r="N33" i="16" s="1"/>
  <c r="BB146" i="14" a="1"/>
  <c r="BB146" i="14" s="1"/>
  <c r="C29" i="16" s="1"/>
  <c r="BQ144" i="14" a="1"/>
  <c r="BQ144" i="14" s="1"/>
  <c r="R27" i="16" s="1"/>
  <c r="BH152" i="14" a="1"/>
  <c r="BH152" i="14" s="1"/>
  <c r="BD147" i="14" a="1"/>
  <c r="BD147" i="14" s="1"/>
  <c r="BO149" i="14" a="1"/>
  <c r="BO149" i="14" s="1"/>
  <c r="P32" i="16" s="1"/>
  <c r="BB144" i="14" a="1"/>
  <c r="BB144" i="14" s="1"/>
  <c r="C27" i="16" s="1"/>
  <c r="BB148" i="14" a="1"/>
  <c r="BB148" i="14" s="1"/>
  <c r="C31" i="16" s="1"/>
  <c r="BK151" i="14" a="1"/>
  <c r="BK151" i="14" s="1"/>
  <c r="L34" i="16" s="1"/>
  <c r="BQ149" i="14" a="1"/>
  <c r="BQ149" i="14" s="1"/>
  <c r="R32" i="16" s="1"/>
  <c r="BP147" i="14" a="1"/>
  <c r="BP147" i="14" s="1"/>
  <c r="Q30" i="16" s="1"/>
  <c r="BJ151" i="14" a="1"/>
  <c r="BJ151" i="14" s="1"/>
  <c r="K34" i="16" s="1"/>
  <c r="BC150" i="14" a="1"/>
  <c r="BC150" i="14" s="1"/>
  <c r="D33" i="16" s="1"/>
  <c r="E33" i="16" s="1"/>
  <c r="BH151" i="14" a="1"/>
  <c r="BH151" i="14" s="1"/>
  <c r="BG147" i="14" a="1"/>
  <c r="BG147" i="14" s="1"/>
  <c r="BC151" i="14" a="1"/>
  <c r="BC151" i="14" s="1"/>
  <c r="D34" i="16" s="1"/>
  <c r="E34" i="16" s="1"/>
  <c r="BF147" i="14" a="1"/>
  <c r="BF147" i="14" s="1"/>
  <c r="BE149" i="14" a="1"/>
  <c r="BE149" i="14" s="1"/>
  <c r="BD149" i="14" a="1"/>
  <c r="BD149" i="14" s="1"/>
  <c r="BC147" i="14" a="1"/>
  <c r="BC147" i="14" s="1"/>
  <c r="D30" i="16" s="1"/>
  <c r="E30" i="16" s="1"/>
  <c r="BP150" i="14" a="1"/>
  <c r="BP150" i="14" s="1"/>
  <c r="Q33" i="16" s="1"/>
  <c r="N102" i="14"/>
  <c r="AV102" i="14"/>
  <c r="AV105" i="14"/>
  <c r="N105" i="14"/>
  <c r="U7" i="13"/>
  <c r="BF144" i="14" a="1"/>
  <c r="BF144" i="14" s="1"/>
  <c r="BL144" i="14" a="1"/>
  <c r="BL144" i="14" s="1"/>
  <c r="M27" i="16" s="1"/>
  <c r="BH147" i="14" a="1"/>
  <c r="BH147" i="14" s="1"/>
  <c r="BN148" i="14" a="1"/>
  <c r="BN148" i="14" s="1"/>
  <c r="O31" i="16" s="1"/>
  <c r="BO151" i="14" a="1"/>
  <c r="BO151" i="14" s="1"/>
  <c r="P34" i="16" s="1"/>
  <c r="BK150" i="14" a="1"/>
  <c r="BK150" i="14" s="1"/>
  <c r="L33" i="16" s="1"/>
  <c r="BN149" i="14" a="1"/>
  <c r="BN149" i="14" s="1"/>
  <c r="O32" i="16" s="1"/>
  <c r="BC146" i="14" a="1"/>
  <c r="BC146" i="14" s="1"/>
  <c r="D29" i="16" s="1"/>
  <c r="E29" i="16" s="1"/>
  <c r="BE148" i="14" a="1"/>
  <c r="BE148" i="14" s="1"/>
  <c r="BI144" i="14" a="1"/>
  <c r="BI144" i="14" s="1"/>
  <c r="BN152" i="14" a="1"/>
  <c r="BN152" i="14" s="1"/>
  <c r="O35" i="16" s="1"/>
  <c r="BA151" i="14" a="1"/>
  <c r="BA151" i="14" s="1"/>
  <c r="N103" i="14"/>
  <c r="AV103" i="14"/>
  <c r="N89" i="14"/>
  <c r="AV89" i="14"/>
  <c r="C30" i="13"/>
  <c r="AJ30" i="13"/>
  <c r="BH146" i="14" a="1"/>
  <c r="BH146" i="14" s="1"/>
  <c r="BI151" i="14" a="1"/>
  <c r="BI151" i="14" s="1"/>
  <c r="BF150" i="14" a="1"/>
  <c r="BF150" i="14" s="1"/>
  <c r="AI90" i="13"/>
  <c r="BD151" i="14" a="1"/>
  <c r="BD151" i="14" s="1"/>
  <c r="BL147" i="14" a="1"/>
  <c r="BL147" i="14" s="1"/>
  <c r="M30" i="16" s="1"/>
  <c r="BA148" i="14" a="1"/>
  <c r="BA148" i="14" s="1"/>
  <c r="BQ145" i="14" a="1"/>
  <c r="BQ145" i="14" s="1"/>
  <c r="R28" i="16" s="1"/>
  <c r="BG148" i="14" a="1"/>
  <c r="BG148" i="14" s="1"/>
  <c r="BA144" i="14" a="1"/>
  <c r="BA144" i="14" s="1"/>
  <c r="BP146" i="14" a="1"/>
  <c r="BP146" i="14" s="1"/>
  <c r="Q29" i="16" s="1"/>
  <c r="BN144" i="14" a="1"/>
  <c r="BN144" i="14" s="1"/>
  <c r="O27" i="16" s="1"/>
  <c r="BD150" i="14" a="1"/>
  <c r="BD150" i="14" s="1"/>
  <c r="N101" i="14"/>
  <c r="AV101" i="14"/>
  <c r="N107" i="14"/>
  <c r="AV107" i="14"/>
  <c r="N99" i="14"/>
  <c r="AV99" i="14"/>
  <c r="BK147" i="14" a="1"/>
  <c r="BK147" i="14" s="1"/>
  <c r="L30" i="16" s="1"/>
  <c r="BJ149" i="14" a="1"/>
  <c r="BJ149" i="14" s="1"/>
  <c r="K32" i="16" s="1"/>
  <c r="BR149" i="14" a="1"/>
  <c r="BR149" i="14" s="1"/>
  <c r="S32" i="16" s="1"/>
  <c r="BF149" i="14" a="1"/>
  <c r="BF149" i="14" s="1"/>
  <c r="BB149" i="14" a="1"/>
  <c r="BB149" i="14" s="1"/>
  <c r="C32" i="16" s="1"/>
  <c r="BE146" i="14" a="1"/>
  <c r="BE146" i="14" s="1"/>
  <c r="BI149" i="14" a="1"/>
  <c r="BI149" i="14" s="1"/>
  <c r="BK144" i="14" a="1"/>
  <c r="BK144" i="14" s="1"/>
  <c r="L27" i="16" s="1"/>
  <c r="BA150" i="14" a="1"/>
  <c r="BA150" i="14" s="1"/>
  <c r="BR151" i="14" a="1"/>
  <c r="BR151" i="14" s="1"/>
  <c r="S34" i="16" s="1"/>
  <c r="BQ146" i="14" a="1"/>
  <c r="BQ146" i="14" s="1"/>
  <c r="R29" i="16" s="1"/>
  <c r="BO146" i="14" a="1"/>
  <c r="BO146" i="14" s="1"/>
  <c r="P29" i="16" s="1"/>
  <c r="BC144" i="14" a="1"/>
  <c r="BC144" i="14" s="1"/>
  <c r="D27" i="16" s="1"/>
  <c r="E27" i="16" s="1"/>
  <c r="Y7" i="13"/>
  <c r="BL151" i="14" a="1"/>
  <c r="BL151" i="14" s="1"/>
  <c r="M34" i="16" s="1"/>
  <c r="BH148" i="14" a="1"/>
  <c r="BH148" i="14" s="1"/>
  <c r="BJ148" i="14" a="1"/>
  <c r="BJ148" i="14" s="1"/>
  <c r="K31" i="16" s="1"/>
  <c r="BR147" i="14" a="1"/>
  <c r="BR147" i="14" s="1"/>
  <c r="S30" i="16" s="1"/>
  <c r="BA152" i="14" a="1"/>
  <c r="BA152" i="14" s="1"/>
  <c r="BD152" i="14" a="1"/>
  <c r="BD152" i="14" s="1"/>
  <c r="BA146" i="14" a="1"/>
  <c r="BA146" i="14" s="1"/>
  <c r="BM144" i="14" a="1"/>
  <c r="BM144" i="14" s="1"/>
  <c r="N27" i="16" s="1"/>
  <c r="BK146" i="14" a="1"/>
  <c r="BK146" i="14" s="1"/>
  <c r="L29" i="16" s="1"/>
  <c r="BG144" i="14" a="1"/>
  <c r="BG144" i="14" s="1"/>
  <c r="BB152" i="14" a="1"/>
  <c r="BB152" i="14" s="1"/>
  <c r="C35" i="16" s="1"/>
  <c r="BD145" i="14" a="1"/>
  <c r="BD145" i="14" s="1"/>
  <c r="BG151" i="14" a="1"/>
  <c r="BG151" i="14" s="1"/>
  <c r="BI148" i="14" a="1"/>
  <c r="BI148" i="14" s="1"/>
  <c r="BQ152" i="14" a="1"/>
  <c r="BQ152" i="14" s="1"/>
  <c r="R35" i="16" s="1"/>
  <c r="BR150" i="14" a="1"/>
  <c r="BR150" i="14" s="1"/>
  <c r="S33" i="16" s="1"/>
  <c r="BP149" i="14" a="1"/>
  <c r="BP149" i="14" s="1"/>
  <c r="Q32" i="16" s="1"/>
  <c r="BD148" i="14" a="1"/>
  <c r="BD148" i="14" s="1"/>
  <c r="BI150" i="14" a="1"/>
  <c r="BI150" i="14" s="1"/>
  <c r="BK149" i="14" a="1"/>
  <c r="BK149" i="14" s="1"/>
  <c r="L32" i="16" s="1"/>
  <c r="BO144" i="14" a="1"/>
  <c r="BO144" i="14" s="1"/>
  <c r="P27" i="16" s="1"/>
  <c r="BC148" i="14" a="1"/>
  <c r="BC148" i="14" s="1"/>
  <c r="D31" i="16" s="1"/>
  <c r="E31" i="16" s="1"/>
  <c r="BM148" i="14" a="1"/>
  <c r="BM148" i="14" s="1"/>
  <c r="N31" i="16" s="1"/>
  <c r="BJ144" i="14" a="1"/>
  <c r="BJ144" i="14" s="1"/>
  <c r="K27" i="16" s="1"/>
  <c r="N98" i="14"/>
  <c r="AV98" i="14"/>
  <c r="BM152" i="14" a="1"/>
  <c r="BM152" i="14" s="1"/>
  <c r="N35" i="16" s="1"/>
  <c r="BQ148" i="14" a="1"/>
  <c r="BQ148" i="14" s="1"/>
  <c r="R31" i="16" s="1"/>
  <c r="BQ151" i="14" a="1"/>
  <c r="BQ151" i="14" s="1"/>
  <c r="R34" i="16" s="1"/>
  <c r="BR146" i="14" a="1"/>
  <c r="BR146" i="14" s="1"/>
  <c r="S29" i="16" s="1"/>
  <c r="BG150" i="14" a="1"/>
  <c r="BG150" i="14" s="1"/>
  <c r="BP151" i="14" a="1"/>
  <c r="BP151" i="14" s="1"/>
  <c r="Q34" i="16" s="1"/>
  <c r="BO147" i="14" a="1"/>
  <c r="BO147" i="14" s="1"/>
  <c r="P30" i="16" s="1"/>
  <c r="BG146" i="14" a="1"/>
  <c r="BG146" i="14" s="1"/>
  <c r="BA145" i="14" a="1"/>
  <c r="BA145" i="14" s="1"/>
  <c r="BP145" i="14" a="1"/>
  <c r="BP145" i="14" s="1"/>
  <c r="Q28" i="16" s="1"/>
  <c r="BC152" i="14" a="1"/>
  <c r="BC152" i="14" s="1"/>
  <c r="D35" i="16" s="1"/>
  <c r="E35" i="16" s="1"/>
  <c r="BC145" i="14" a="1"/>
  <c r="BC145" i="14" s="1"/>
  <c r="D28" i="16" s="1"/>
  <c r="E28" i="16" s="1"/>
  <c r="BN147" i="14" a="1"/>
  <c r="BN147" i="14" s="1"/>
  <c r="O30" i="16" s="1"/>
  <c r="BL149" i="14" a="1"/>
  <c r="BL149" i="14" s="1"/>
  <c r="M32" i="16" s="1"/>
  <c r="BB147" i="14" a="1"/>
  <c r="BB147" i="14" s="1"/>
  <c r="C30" i="16" s="1"/>
  <c r="BG152" i="14" a="1"/>
  <c r="BG152" i="14" s="1"/>
  <c r="CA98" i="13" l="1"/>
  <c r="L62" i="13"/>
  <c r="L7" i="13"/>
  <c r="W62" i="13"/>
  <c r="W7" i="13"/>
  <c r="CA106" i="13"/>
  <c r="CA108" i="13"/>
  <c r="CA113" i="13"/>
  <c r="CA104" i="13"/>
  <c r="X62" i="13"/>
  <c r="X7" i="13"/>
  <c r="CA117" i="13"/>
  <c r="C50" i="13"/>
  <c r="AJ50" i="13"/>
  <c r="CA97" i="13"/>
  <c r="CA119" i="13"/>
  <c r="AE7" i="13"/>
  <c r="AH7" i="13"/>
  <c r="AB62" i="13"/>
  <c r="AB7" i="13"/>
  <c r="CA107" i="13"/>
  <c r="N62" i="13"/>
  <c r="N7" i="13"/>
  <c r="K62" i="13"/>
  <c r="AJ55" i="13"/>
  <c r="C55" i="13"/>
  <c r="C62" i="13" s="1"/>
  <c r="CA116" i="13"/>
  <c r="CA115" i="13"/>
  <c r="AG62" i="13"/>
  <c r="AG7" i="13"/>
  <c r="M62" i="13"/>
  <c r="M7" i="13"/>
  <c r="AD7" i="13"/>
  <c r="Z62" i="13"/>
  <c r="Z7" i="13"/>
  <c r="P7" i="13"/>
  <c r="P62" i="13"/>
  <c r="BI146" i="14" a="1"/>
  <c r="BI146" i="14" s="1"/>
  <c r="C44" i="13"/>
  <c r="V7" i="13"/>
  <c r="AJ44" i="13"/>
  <c r="AJ88" i="13"/>
  <c r="AP87" i="13"/>
  <c r="AJ87" i="13"/>
  <c r="CA102" i="13"/>
  <c r="AJ70" i="13"/>
  <c r="O62" i="13"/>
  <c r="O7" i="13"/>
  <c r="Y71" i="13"/>
  <c r="CA99" i="13" s="1"/>
  <c r="K71" i="13"/>
  <c r="CA118" i="13" s="1"/>
  <c r="BJ147" i="14" a="1"/>
  <c r="BJ147" i="14" s="1"/>
  <c r="K30" i="16" s="1"/>
  <c r="AC7" i="13"/>
  <c r="CA120" i="13"/>
  <c r="CA105" i="13"/>
  <c r="AF62" i="13"/>
  <c r="AF7" i="13"/>
  <c r="BB145" i="14" a="1"/>
  <c r="BB145" i="14" s="1"/>
  <c r="C28" i="16" s="1"/>
  <c r="CA110" i="13" l="1"/>
  <c r="CA100" i="13"/>
  <c r="AC1" i="13"/>
  <c r="AH8" i="13" s="1"/>
  <c r="AJ62" i="13"/>
  <c r="AC8" i="13"/>
  <c r="AD8" i="13"/>
  <c r="CA96" i="13"/>
  <c r="CA109" i="13"/>
  <c r="AE8" i="13"/>
  <c r="V8" i="13"/>
  <c r="C71" i="13"/>
  <c r="CA121" i="13"/>
  <c r="CA111" i="13"/>
  <c r="CA112" i="13"/>
  <c r="CA103" i="13"/>
  <c r="CA114" i="13"/>
  <c r="CA101" i="13"/>
  <c r="AQ2" i="14" l="1"/>
  <c r="O26" i="14"/>
  <c r="AE2" i="14"/>
  <c r="O14" i="14"/>
  <c r="AN2" i="14"/>
  <c r="O23" i="14"/>
  <c r="AL2" i="14"/>
  <c r="O21" i="14"/>
  <c r="AB8" i="13"/>
  <c r="W8" i="13"/>
  <c r="AM2" i="14"/>
  <c r="O22" i="14"/>
  <c r="S1" i="13"/>
  <c r="R8" i="13"/>
  <c r="Q8" i="13"/>
  <c r="M8" i="13"/>
  <c r="S8" i="13"/>
  <c r="O8" i="13"/>
  <c r="K8" i="13"/>
  <c r="L8" i="13"/>
  <c r="N8" i="13"/>
  <c r="Y8" i="13"/>
  <c r="AA8" i="13"/>
  <c r="Z8" i="13"/>
  <c r="U8" i="13"/>
  <c r="AG8" i="13"/>
  <c r="T8" i="13"/>
  <c r="P8" i="13"/>
  <c r="AF8" i="13"/>
  <c r="X8" i="13"/>
  <c r="AA2" i="14" l="1"/>
  <c r="O10" i="14"/>
  <c r="P22" i="14"/>
  <c r="G22" i="14"/>
  <c r="Y2" i="14"/>
  <c r="O8" i="14"/>
  <c r="O25" i="14"/>
  <c r="AP2" i="14"/>
  <c r="AC2" i="14"/>
  <c r="O12" i="14"/>
  <c r="L14" i="14" s="1"/>
  <c r="AF2" i="14"/>
  <c r="O15" i="14"/>
  <c r="O6" i="14"/>
  <c r="W2" i="14"/>
  <c r="O4" i="14"/>
  <c r="U2" i="14"/>
  <c r="T2" i="14"/>
  <c r="O3" i="14"/>
  <c r="K68" i="13"/>
  <c r="AQ6" i="13"/>
  <c r="AN31" i="14"/>
  <c r="AN29" i="14"/>
  <c r="AN36" i="14"/>
  <c r="AN27" i="14"/>
  <c r="AN28" i="14"/>
  <c r="AN33" i="14"/>
  <c r="AN37" i="14"/>
  <c r="AN34" i="14"/>
  <c r="AN35" i="14"/>
  <c r="AN30" i="14"/>
  <c r="AM33" i="14"/>
  <c r="AM29" i="14"/>
  <c r="AM27" i="14"/>
  <c r="AM28" i="14"/>
  <c r="AM34" i="14"/>
  <c r="AM31" i="14"/>
  <c r="AM30" i="14"/>
  <c r="AM36" i="14"/>
  <c r="AM35" i="14"/>
  <c r="AM37" i="14"/>
  <c r="O18" i="14"/>
  <c r="AI2" i="14"/>
  <c r="O17" i="14"/>
  <c r="AH2" i="14"/>
  <c r="P21" i="14"/>
  <c r="G21" i="14"/>
  <c r="AL28" i="14"/>
  <c r="AL35" i="14"/>
  <c r="AL31" i="14"/>
  <c r="AL27" i="14"/>
  <c r="AL29" i="14"/>
  <c r="AL37" i="14"/>
  <c r="AL36" i="14"/>
  <c r="AL33" i="14"/>
  <c r="AL30" i="14"/>
  <c r="AL34" i="14"/>
  <c r="P23" i="14"/>
  <c r="G23" i="14"/>
  <c r="K23" i="14" s="1"/>
  <c r="AT23" i="14" s="1"/>
  <c r="X2" i="14"/>
  <c r="O7" i="14"/>
  <c r="P14" i="14"/>
  <c r="G14" i="14"/>
  <c r="AD2" i="14"/>
  <c r="O13" i="14"/>
  <c r="AK2" i="14"/>
  <c r="O20" i="14"/>
  <c r="AB2" i="14"/>
  <c r="O11" i="14"/>
  <c r="AG2" i="14"/>
  <c r="O16" i="14"/>
  <c r="O5" i="14"/>
  <c r="V2" i="14"/>
  <c r="G26" i="14"/>
  <c r="K26" i="14" s="1"/>
  <c r="AT26" i="14" s="1"/>
  <c r="P26" i="14"/>
  <c r="AJ2" i="14"/>
  <c r="O19" i="14"/>
  <c r="AE34" i="14"/>
  <c r="AE29" i="14"/>
  <c r="AE35" i="14"/>
  <c r="AE27" i="14"/>
  <c r="AE33" i="14"/>
  <c r="AE28" i="14"/>
  <c r="AE30" i="14"/>
  <c r="AE37" i="14"/>
  <c r="AE36" i="14"/>
  <c r="AE31" i="14"/>
  <c r="AO2" i="14"/>
  <c r="O24" i="14"/>
  <c r="Z2" i="14"/>
  <c r="O9" i="14"/>
  <c r="AQ27" i="14"/>
  <c r="AQ37" i="14"/>
  <c r="AQ34" i="14"/>
  <c r="AQ30" i="14"/>
  <c r="AQ35" i="14"/>
  <c r="AQ29" i="14"/>
  <c r="AQ31" i="14"/>
  <c r="AQ36" i="14"/>
  <c r="AQ33" i="14"/>
  <c r="AQ28" i="14"/>
  <c r="AP14" i="14" l="1"/>
  <c r="AU14" i="14"/>
  <c r="AH14" i="14"/>
  <c r="AF14" i="14"/>
  <c r="AI14" i="14"/>
  <c r="AJ14" i="14"/>
  <c r="AG14" i="14"/>
  <c r="M14" i="14"/>
  <c r="AV14" i="14" s="1"/>
  <c r="V14" i="14"/>
  <c r="AE14" i="14"/>
  <c r="AL14" i="14"/>
  <c r="AK14" i="14"/>
  <c r="X14" i="14"/>
  <c r="AO14" i="14"/>
  <c r="AM14" i="14"/>
  <c r="Z14" i="14"/>
  <c r="Y14" i="14"/>
  <c r="AC14" i="14"/>
  <c r="U14" i="14"/>
  <c r="T14" i="14"/>
  <c r="W14" i="14"/>
  <c r="N14" i="14"/>
  <c r="AN14" i="14"/>
  <c r="AB14" i="14"/>
  <c r="AD14" i="14"/>
  <c r="AQ14" i="14"/>
  <c r="AA14" i="14"/>
  <c r="G15" i="14"/>
  <c r="K15" i="14" s="1"/>
  <c r="AT15" i="14" s="1"/>
  <c r="P15" i="14"/>
  <c r="L15" i="14"/>
  <c r="AC29" i="14"/>
  <c r="AC31" i="14"/>
  <c r="AC33" i="14"/>
  <c r="AC35" i="14"/>
  <c r="AC27" i="14"/>
  <c r="AC28" i="14"/>
  <c r="AC37" i="14"/>
  <c r="AC30" i="14"/>
  <c r="AC36" i="14"/>
  <c r="AC34" i="14"/>
  <c r="L26" i="14"/>
  <c r="G25" i="14"/>
  <c r="K25" i="14" s="1"/>
  <c r="AT25" i="14" s="1"/>
  <c r="P25" i="14"/>
  <c r="L25" i="14"/>
  <c r="Z6" i="13"/>
  <c r="K4" i="13"/>
  <c r="V33" i="14"/>
  <c r="V31" i="14"/>
  <c r="V35" i="14"/>
  <c r="V27" i="14"/>
  <c r="V36" i="14"/>
  <c r="V29" i="14"/>
  <c r="V37" i="14"/>
  <c r="V30" i="14"/>
  <c r="V34" i="14"/>
  <c r="V28" i="14"/>
  <c r="L7" i="14"/>
  <c r="G7" i="14"/>
  <c r="P7" i="14"/>
  <c r="K10" i="13"/>
  <c r="L68" i="13"/>
  <c r="AF30" i="14"/>
  <c r="AF36" i="14"/>
  <c r="AF33" i="14"/>
  <c r="AF27" i="14"/>
  <c r="AF31" i="14"/>
  <c r="AF29" i="14"/>
  <c r="AF35" i="14"/>
  <c r="AF34" i="14"/>
  <c r="AF28" i="14"/>
  <c r="AF37" i="14"/>
  <c r="G12" i="14"/>
  <c r="P12" i="14"/>
  <c r="L12" i="14"/>
  <c r="AO35" i="14"/>
  <c r="AO28" i="14"/>
  <c r="AO29" i="14"/>
  <c r="AO30" i="14"/>
  <c r="AO33" i="14"/>
  <c r="AO36" i="14"/>
  <c r="AO31" i="14"/>
  <c r="AO37" i="14"/>
  <c r="AO27" i="14"/>
  <c r="AO34" i="14"/>
  <c r="AP29" i="14"/>
  <c r="AP36" i="14"/>
  <c r="AP37" i="14"/>
  <c r="AP28" i="14"/>
  <c r="AP27" i="14"/>
  <c r="AP33" i="14"/>
  <c r="AP31" i="14"/>
  <c r="AP30" i="14"/>
  <c r="AP34" i="14"/>
  <c r="AP35" i="14"/>
  <c r="L5" i="14"/>
  <c r="G5" i="14"/>
  <c r="P5" i="14"/>
  <c r="L21" i="14"/>
  <c r="X36" i="14"/>
  <c r="X31" i="14"/>
  <c r="X30" i="14"/>
  <c r="X27" i="14"/>
  <c r="X33" i="14"/>
  <c r="X34" i="14"/>
  <c r="X28" i="14"/>
  <c r="X35" i="14"/>
  <c r="X29" i="14"/>
  <c r="X37" i="14"/>
  <c r="K21" i="14"/>
  <c r="AT21" i="14" s="1"/>
  <c r="L23" i="14"/>
  <c r="P16" i="14"/>
  <c r="G16" i="14"/>
  <c r="K16" i="14" s="1"/>
  <c r="AT16" i="14" s="1"/>
  <c r="L16" i="14"/>
  <c r="P3" i="14"/>
  <c r="L3" i="14"/>
  <c r="G3" i="14"/>
  <c r="N31" i="14"/>
  <c r="N30" i="14"/>
  <c r="N36" i="14"/>
  <c r="N34" i="14"/>
  <c r="N35" i="14"/>
  <c r="N28" i="14"/>
  <c r="N27" i="14"/>
  <c r="N33" i="14"/>
  <c r="N29" i="14"/>
  <c r="L22" i="14"/>
  <c r="N37" i="14"/>
  <c r="L8" i="14"/>
  <c r="P8" i="14"/>
  <c r="G8" i="14"/>
  <c r="AB33" i="14"/>
  <c r="AB29" i="14"/>
  <c r="AB30" i="14"/>
  <c r="AB31" i="14"/>
  <c r="AB27" i="14"/>
  <c r="AB28" i="14"/>
  <c r="AB37" i="14"/>
  <c r="AB36" i="14"/>
  <c r="AB34" i="14"/>
  <c r="AB35" i="14"/>
  <c r="AH35" i="14"/>
  <c r="AH34" i="14"/>
  <c r="AH29" i="14"/>
  <c r="AH30" i="14"/>
  <c r="AH31" i="14"/>
  <c r="AH33" i="14"/>
  <c r="AH27" i="14"/>
  <c r="AH36" i="14"/>
  <c r="AH28" i="14"/>
  <c r="AH37" i="14"/>
  <c r="Y37" i="14"/>
  <c r="Y35" i="14"/>
  <c r="Y33" i="14"/>
  <c r="Y27" i="14"/>
  <c r="Y28" i="14"/>
  <c r="Y31" i="14"/>
  <c r="Y30" i="14"/>
  <c r="Y36" i="14"/>
  <c r="Y34" i="14"/>
  <c r="Y29" i="14"/>
  <c r="AG27" i="14"/>
  <c r="AG35" i="14"/>
  <c r="AG30" i="14"/>
  <c r="AG36" i="14"/>
  <c r="AG28" i="14"/>
  <c r="AG31" i="14"/>
  <c r="AG34" i="14"/>
  <c r="AG37" i="14"/>
  <c r="AG33" i="14"/>
  <c r="AG29" i="14"/>
  <c r="G11" i="14"/>
  <c r="K11" i="14" s="1"/>
  <c r="AT11" i="14" s="1"/>
  <c r="P11" i="14"/>
  <c r="L11" i="14"/>
  <c r="T29" i="14"/>
  <c r="T31" i="14"/>
  <c r="T37" i="14"/>
  <c r="T36" i="14"/>
  <c r="T35" i="14"/>
  <c r="T33" i="14"/>
  <c r="T28" i="14"/>
  <c r="T30" i="14"/>
  <c r="T27" i="14"/>
  <c r="T34" i="14"/>
  <c r="L19" i="14"/>
  <c r="P19" i="14"/>
  <c r="G19" i="14"/>
  <c r="G9" i="14"/>
  <c r="L9" i="14"/>
  <c r="P9" i="14"/>
  <c r="L13" i="14"/>
  <c r="G13" i="14"/>
  <c r="P13" i="14"/>
  <c r="P18" i="14"/>
  <c r="G18" i="14"/>
  <c r="K18" i="14" s="1"/>
  <c r="AT18" i="14" s="1"/>
  <c r="L18" i="14"/>
  <c r="P20" i="14"/>
  <c r="G20" i="14"/>
  <c r="L20" i="14"/>
  <c r="P17" i="14"/>
  <c r="L17" i="14"/>
  <c r="G17" i="14"/>
  <c r="U30" i="14"/>
  <c r="U33" i="14"/>
  <c r="U35" i="14"/>
  <c r="U34" i="14"/>
  <c r="U36" i="14"/>
  <c r="U37" i="14"/>
  <c r="U29" i="14"/>
  <c r="U31" i="14"/>
  <c r="U28" i="14"/>
  <c r="U27" i="14"/>
  <c r="AK28" i="14"/>
  <c r="AK27" i="14"/>
  <c r="AK30" i="14"/>
  <c r="AK31" i="14"/>
  <c r="AK35" i="14"/>
  <c r="AK33" i="14"/>
  <c r="AK29" i="14"/>
  <c r="AK34" i="14"/>
  <c r="AK36" i="14"/>
  <c r="AK37" i="14"/>
  <c r="AI30" i="14"/>
  <c r="AI28" i="14"/>
  <c r="AI34" i="14"/>
  <c r="AI36" i="14"/>
  <c r="AI33" i="14"/>
  <c r="AI29" i="14"/>
  <c r="AI37" i="14"/>
  <c r="AI27" i="14"/>
  <c r="AI31" i="14"/>
  <c r="AI35" i="14"/>
  <c r="L4" i="14"/>
  <c r="P4" i="14"/>
  <c r="G4" i="14"/>
  <c r="K4" i="14" s="1"/>
  <c r="AT4" i="14" s="1"/>
  <c r="K22" i="14"/>
  <c r="AT22" i="14" s="1"/>
  <c r="Z29" i="14"/>
  <c r="Z27" i="14"/>
  <c r="Z36" i="14"/>
  <c r="Z37" i="14"/>
  <c r="Z28" i="14"/>
  <c r="Z30" i="14"/>
  <c r="Z34" i="14"/>
  <c r="Z35" i="14"/>
  <c r="Z31" i="14"/>
  <c r="Z33" i="14"/>
  <c r="AJ37" i="14"/>
  <c r="AJ30" i="14"/>
  <c r="AJ34" i="14"/>
  <c r="AJ28" i="14"/>
  <c r="AJ31" i="14"/>
  <c r="AJ27" i="14"/>
  <c r="AJ33" i="14"/>
  <c r="AJ36" i="14"/>
  <c r="AJ35" i="14"/>
  <c r="AJ29" i="14"/>
  <c r="AD37" i="14"/>
  <c r="AD29" i="14"/>
  <c r="AD28" i="14"/>
  <c r="AD34" i="14"/>
  <c r="AD33" i="14"/>
  <c r="AD35" i="14"/>
  <c r="AD36" i="14"/>
  <c r="AD31" i="14"/>
  <c r="AD30" i="14"/>
  <c r="AD27" i="14"/>
  <c r="W27" i="14"/>
  <c r="W34" i="14"/>
  <c r="W36" i="14"/>
  <c r="W29" i="14"/>
  <c r="W31" i="14"/>
  <c r="W28" i="14"/>
  <c r="W35" i="14"/>
  <c r="W37" i="14"/>
  <c r="W33" i="14"/>
  <c r="W30" i="14"/>
  <c r="P10" i="14"/>
  <c r="G10" i="14"/>
  <c r="K10" i="14" s="1"/>
  <c r="AT10" i="14" s="1"/>
  <c r="L10" i="14"/>
  <c r="G24" i="14"/>
  <c r="P24" i="14"/>
  <c r="L24" i="14"/>
  <c r="K14" i="14"/>
  <c r="AT14" i="14" s="1"/>
  <c r="L6" i="14"/>
  <c r="P6" i="14"/>
  <c r="G6" i="14"/>
  <c r="AA35" i="14"/>
  <c r="AA36" i="14"/>
  <c r="AA34" i="14"/>
  <c r="AA29" i="14"/>
  <c r="AA31" i="14"/>
  <c r="AA30" i="14"/>
  <c r="AA27" i="14"/>
  <c r="AA37" i="14"/>
  <c r="AA33" i="14"/>
  <c r="AA28" i="14"/>
  <c r="U21" i="14" l="1"/>
  <c r="AK21" i="14"/>
  <c r="AF21" i="14"/>
  <c r="V21" i="14"/>
  <c r="AH21" i="14"/>
  <c r="AJ21" i="14"/>
  <c r="AI21" i="14"/>
  <c r="AQ21" i="14"/>
  <c r="AB21" i="14"/>
  <c r="AD21" i="14"/>
  <c r="M21" i="14"/>
  <c r="AV21" i="14" s="1"/>
  <c r="Z21" i="14"/>
  <c r="Y21" i="14"/>
  <c r="AN21" i="14"/>
  <c r="T21" i="14"/>
  <c r="AU21" i="14"/>
  <c r="W21" i="14"/>
  <c r="AM21" i="14"/>
  <c r="AP21" i="14"/>
  <c r="X21" i="14"/>
  <c r="AG21" i="14"/>
  <c r="AO21" i="14"/>
  <c r="AE21" i="14"/>
  <c r="N21" i="14"/>
  <c r="AA21" i="14"/>
  <c r="AL21" i="14"/>
  <c r="AC21" i="14"/>
  <c r="W18" i="14"/>
  <c r="Y18" i="14"/>
  <c r="AM18" i="14"/>
  <c r="AP18" i="14"/>
  <c r="V18" i="14"/>
  <c r="U18" i="14"/>
  <c r="T18" i="14"/>
  <c r="M18" i="14"/>
  <c r="AV18" i="14" s="1"/>
  <c r="N18" i="14"/>
  <c r="AK18" i="14"/>
  <c r="AA18" i="14"/>
  <c r="AO18" i="14"/>
  <c r="AU18" i="14"/>
  <c r="AL18" i="14"/>
  <c r="Z18" i="14"/>
  <c r="AF18" i="14"/>
  <c r="AQ18" i="14"/>
  <c r="AD18" i="14"/>
  <c r="AJ18" i="14"/>
  <c r="X18" i="14"/>
  <c r="AC18" i="14"/>
  <c r="AI18" i="14"/>
  <c r="AH18" i="14"/>
  <c r="AE18" i="14"/>
  <c r="AG18" i="14"/>
  <c r="AB18" i="14"/>
  <c r="AN18" i="14"/>
  <c r="AH23" i="14"/>
  <c r="AG23" i="14"/>
  <c r="AJ23" i="14"/>
  <c r="AP23" i="14"/>
  <c r="AK23" i="14"/>
  <c r="AO23" i="14"/>
  <c r="AB23" i="14"/>
  <c r="AI23" i="14"/>
  <c r="V23" i="14"/>
  <c r="AU23" i="14"/>
  <c r="X23" i="14"/>
  <c r="AC23" i="14"/>
  <c r="AD23" i="14"/>
  <c r="AQ23" i="14"/>
  <c r="Z23" i="14"/>
  <c r="M23" i="14"/>
  <c r="AV23" i="14" s="1"/>
  <c r="W23" i="14"/>
  <c r="N23" i="14"/>
  <c r="AE23" i="14"/>
  <c r="AN23" i="14"/>
  <c r="T23" i="14"/>
  <c r="AM23" i="14"/>
  <c r="AF23" i="14"/>
  <c r="AL23" i="14"/>
  <c r="Y23" i="14"/>
  <c r="AA23" i="14"/>
  <c r="U23" i="14"/>
  <c r="M5" i="14"/>
  <c r="AV5" i="14" s="1"/>
  <c r="AD5" i="14"/>
  <c r="Z5" i="14"/>
  <c r="AE5" i="14"/>
  <c r="AN5" i="14"/>
  <c r="AF5" i="14"/>
  <c r="AP5" i="14"/>
  <c r="AO5" i="14"/>
  <c r="W5" i="14"/>
  <c r="AB5" i="14"/>
  <c r="AI5" i="14"/>
  <c r="Y5" i="14"/>
  <c r="T5" i="14"/>
  <c r="AC5" i="14"/>
  <c r="AA5" i="14"/>
  <c r="AU5" i="14"/>
  <c r="AM5" i="14"/>
  <c r="AG5" i="14"/>
  <c r="V5" i="14"/>
  <c r="AQ5" i="14"/>
  <c r="AJ5" i="14"/>
  <c r="AK5" i="14"/>
  <c r="AH5" i="14"/>
  <c r="AL5" i="14"/>
  <c r="U5" i="14"/>
  <c r="N5" i="14"/>
  <c r="X5" i="14"/>
  <c r="K13" i="14"/>
  <c r="AT13" i="14" s="1"/>
  <c r="V4" i="14"/>
  <c r="AG4" i="14"/>
  <c r="M4" i="14"/>
  <c r="AV4" i="14" s="1"/>
  <c r="AU4" i="14"/>
  <c r="AC4" i="14"/>
  <c r="W4" i="14"/>
  <c r="AI4" i="14"/>
  <c r="AE4" i="14"/>
  <c r="N4" i="14"/>
  <c r="AM4" i="14"/>
  <c r="Y4" i="14"/>
  <c r="U4" i="14"/>
  <c r="AD4" i="14"/>
  <c r="AK4" i="14"/>
  <c r="AB4" i="14"/>
  <c r="AO4" i="14"/>
  <c r="AP4" i="14"/>
  <c r="AA4" i="14"/>
  <c r="Z4" i="14"/>
  <c r="AN4" i="14"/>
  <c r="AF4" i="14"/>
  <c r="X4" i="14"/>
  <c r="T4" i="14"/>
  <c r="AL4" i="14"/>
  <c r="AH4" i="14"/>
  <c r="AJ4" i="14"/>
  <c r="AQ4" i="14"/>
  <c r="V13" i="14"/>
  <c r="AJ13" i="14"/>
  <c r="AI13" i="14"/>
  <c r="AE13" i="14"/>
  <c r="T13" i="14"/>
  <c r="AN13" i="14"/>
  <c r="X13" i="14"/>
  <c r="AU13" i="14"/>
  <c r="AH13" i="14"/>
  <c r="AL13" i="14"/>
  <c r="AP13" i="14"/>
  <c r="Z13" i="14"/>
  <c r="AA13" i="14"/>
  <c r="AK13" i="14"/>
  <c r="AG13" i="14"/>
  <c r="M13" i="14"/>
  <c r="AV13" i="14" s="1"/>
  <c r="Y13" i="14"/>
  <c r="AO13" i="14"/>
  <c r="AM13" i="14"/>
  <c r="U13" i="14"/>
  <c r="AB13" i="14"/>
  <c r="N13" i="14"/>
  <c r="AD13" i="14"/>
  <c r="AC13" i="14"/>
  <c r="AF13" i="14"/>
  <c r="AQ13" i="14"/>
  <c r="W13" i="14"/>
  <c r="K6" i="14"/>
  <c r="AT6" i="14" s="1"/>
  <c r="K17" i="14"/>
  <c r="AT17" i="14" s="1"/>
  <c r="K9" i="14"/>
  <c r="AT9" i="14" s="1"/>
  <c r="AE11" i="14"/>
  <c r="X11" i="14"/>
  <c r="V11" i="14"/>
  <c r="AQ11" i="14"/>
  <c r="AG11" i="14"/>
  <c r="AP11" i="14"/>
  <c r="AJ11" i="14"/>
  <c r="Z11" i="14"/>
  <c r="AH11" i="14"/>
  <c r="AC11" i="14"/>
  <c r="AO11" i="14"/>
  <c r="AB11" i="14"/>
  <c r="AU11" i="14"/>
  <c r="M11" i="14"/>
  <c r="AV11" i="14" s="1"/>
  <c r="AI11" i="14"/>
  <c r="T11" i="14"/>
  <c r="AL11" i="14"/>
  <c r="AN11" i="14"/>
  <c r="AF11" i="14"/>
  <c r="N11" i="14"/>
  <c r="AA11" i="14"/>
  <c r="Y11" i="14"/>
  <c r="U11" i="14"/>
  <c r="AM11" i="14"/>
  <c r="AD11" i="14"/>
  <c r="AK11" i="14"/>
  <c r="W11" i="14"/>
  <c r="L10" i="13"/>
  <c r="M68" i="13"/>
  <c r="K24" i="14"/>
  <c r="AT24" i="14" s="1"/>
  <c r="AM26" i="14"/>
  <c r="Z26" i="14"/>
  <c r="AP26" i="14"/>
  <c r="AC26" i="14"/>
  <c r="AQ26" i="14"/>
  <c r="AU26" i="14"/>
  <c r="AE26" i="14"/>
  <c r="X26" i="14"/>
  <c r="AB26" i="14"/>
  <c r="AL26" i="14"/>
  <c r="AI26" i="14"/>
  <c r="AH26" i="14"/>
  <c r="Y26" i="14"/>
  <c r="T26" i="14"/>
  <c r="AF26" i="14"/>
  <c r="N26" i="14"/>
  <c r="AN26" i="14"/>
  <c r="AA26" i="14"/>
  <c r="AK26" i="14"/>
  <c r="W26" i="14"/>
  <c r="U26" i="14"/>
  <c r="AJ26" i="14"/>
  <c r="AD26" i="14"/>
  <c r="M26" i="14"/>
  <c r="AV26" i="14" s="1"/>
  <c r="AO26" i="14"/>
  <c r="V26" i="14"/>
  <c r="AG26" i="14"/>
  <c r="AA10" i="14"/>
  <c r="AI10" i="14"/>
  <c r="AB10" i="14"/>
  <c r="AJ10" i="14"/>
  <c r="AC10" i="14"/>
  <c r="AO10" i="14"/>
  <c r="X10" i="14"/>
  <c r="AL10" i="14"/>
  <c r="M10" i="14"/>
  <c r="AV10" i="14" s="1"/>
  <c r="AK10" i="14"/>
  <c r="AN10" i="14"/>
  <c r="W10" i="14"/>
  <c r="AP10" i="14"/>
  <c r="U10" i="14"/>
  <c r="AD10" i="14"/>
  <c r="Y10" i="14"/>
  <c r="AQ10" i="14"/>
  <c r="T10" i="14"/>
  <c r="Z10" i="14"/>
  <c r="AF10" i="14"/>
  <c r="AH10" i="14"/>
  <c r="AM10" i="14"/>
  <c r="AU10" i="14"/>
  <c r="N10" i="14"/>
  <c r="AE10" i="14"/>
  <c r="V10" i="14"/>
  <c r="AG10" i="14"/>
  <c r="K5" i="14"/>
  <c r="AT5" i="14" s="1"/>
  <c r="AJ9" i="14"/>
  <c r="V9" i="14"/>
  <c r="AQ9" i="14"/>
  <c r="AU9" i="14"/>
  <c r="W9" i="14"/>
  <c r="N9" i="14"/>
  <c r="X9" i="14"/>
  <c r="Y9" i="14"/>
  <c r="AH9" i="14"/>
  <c r="AN9" i="14"/>
  <c r="AO9" i="14"/>
  <c r="AL9" i="14"/>
  <c r="AC9" i="14"/>
  <c r="AK9" i="14"/>
  <c r="AF9" i="14"/>
  <c r="AM9" i="14"/>
  <c r="T9" i="14"/>
  <c r="AD9" i="14"/>
  <c r="Z9" i="14"/>
  <c r="AE9" i="14"/>
  <c r="AA9" i="14"/>
  <c r="U9" i="14"/>
  <c r="AB9" i="14"/>
  <c r="AI9" i="14"/>
  <c r="M9" i="14"/>
  <c r="AV9" i="14" s="1"/>
  <c r="AG9" i="14"/>
  <c r="AP9" i="14"/>
  <c r="AI17" i="14"/>
  <c r="AU17" i="14"/>
  <c r="AP17" i="14"/>
  <c r="Z17" i="14"/>
  <c r="T17" i="14"/>
  <c r="M17" i="14"/>
  <c r="AV17" i="14" s="1"/>
  <c r="W17" i="14"/>
  <c r="AB17" i="14"/>
  <c r="AE17" i="14"/>
  <c r="N17" i="14"/>
  <c r="AM17" i="14"/>
  <c r="AQ17" i="14"/>
  <c r="AG17" i="14"/>
  <c r="V17" i="14"/>
  <c r="AK17" i="14"/>
  <c r="AA17" i="14"/>
  <c r="AN17" i="14"/>
  <c r="AJ17" i="14"/>
  <c r="AF17" i="14"/>
  <c r="AC17" i="14"/>
  <c r="AD17" i="14"/>
  <c r="AL17" i="14"/>
  <c r="AH17" i="14"/>
  <c r="X17" i="14"/>
  <c r="AO17" i="14"/>
  <c r="Y17" i="14"/>
  <c r="U17" i="14"/>
  <c r="K19" i="14"/>
  <c r="AT19" i="14" s="1"/>
  <c r="K8" i="14"/>
  <c r="AT8" i="14" s="1"/>
  <c r="K3" i="14"/>
  <c r="AT3" i="14" s="1"/>
  <c r="AM12" i="14"/>
  <c r="Z12" i="14"/>
  <c r="W12" i="14"/>
  <c r="AL12" i="14"/>
  <c r="AU12" i="14"/>
  <c r="U12" i="14"/>
  <c r="Y12" i="14"/>
  <c r="T12" i="14"/>
  <c r="AO12" i="14"/>
  <c r="AN12" i="14"/>
  <c r="AP12" i="14"/>
  <c r="AQ12" i="14"/>
  <c r="AD12" i="14"/>
  <c r="AI12" i="14"/>
  <c r="AB12" i="14"/>
  <c r="AF12" i="14"/>
  <c r="AH12" i="14"/>
  <c r="AG12" i="14"/>
  <c r="AE12" i="14"/>
  <c r="X12" i="14"/>
  <c r="V12" i="14"/>
  <c r="N12" i="14"/>
  <c r="AA12" i="14"/>
  <c r="AC12" i="14"/>
  <c r="M12" i="14"/>
  <c r="AV12" i="14" s="1"/>
  <c r="AK12" i="14"/>
  <c r="AJ12" i="14"/>
  <c r="AC20" i="14"/>
  <c r="AH20" i="14"/>
  <c r="AO20" i="14"/>
  <c r="W20" i="14"/>
  <c r="Z20" i="14"/>
  <c r="AK20" i="14"/>
  <c r="AN20" i="14"/>
  <c r="AB20" i="14"/>
  <c r="N20" i="14"/>
  <c r="X20" i="14"/>
  <c r="AI20" i="14"/>
  <c r="AA20" i="14"/>
  <c r="AQ20" i="14"/>
  <c r="AP20" i="14"/>
  <c r="AJ20" i="14"/>
  <c r="AU20" i="14"/>
  <c r="AL20" i="14"/>
  <c r="U20" i="14"/>
  <c r="T20" i="14"/>
  <c r="AG20" i="14"/>
  <c r="M20" i="14"/>
  <c r="AV20" i="14" s="1"/>
  <c r="AD20" i="14"/>
  <c r="Y20" i="14"/>
  <c r="V20" i="14"/>
  <c r="AM20" i="14"/>
  <c r="AE20" i="14"/>
  <c r="AF20" i="14"/>
  <c r="AB19" i="14"/>
  <c r="AJ19" i="14"/>
  <c r="AO19" i="14"/>
  <c r="AF19" i="14"/>
  <c r="V19" i="14"/>
  <c r="AQ19" i="14"/>
  <c r="N19" i="14"/>
  <c r="AA19" i="14"/>
  <c r="AU19" i="14"/>
  <c r="AK19" i="14"/>
  <c r="Y19" i="14"/>
  <c r="AP19" i="14"/>
  <c r="U19" i="14"/>
  <c r="AI19" i="14"/>
  <c r="AC19" i="14"/>
  <c r="AH19" i="14"/>
  <c r="Z19" i="14"/>
  <c r="AN19" i="14"/>
  <c r="AD19" i="14"/>
  <c r="W19" i="14"/>
  <c r="T19" i="14"/>
  <c r="AL19" i="14"/>
  <c r="M19" i="14"/>
  <c r="AV19" i="14" s="1"/>
  <c r="AG19" i="14"/>
  <c r="X19" i="14"/>
  <c r="AM19" i="14"/>
  <c r="AE19" i="14"/>
  <c r="T8" i="14"/>
  <c r="AP8" i="14"/>
  <c r="V8" i="14"/>
  <c r="AO8" i="14"/>
  <c r="Z8" i="14"/>
  <c r="U8" i="14"/>
  <c r="AK8" i="14"/>
  <c r="X8" i="14"/>
  <c r="M8" i="14"/>
  <c r="AV8" i="14" s="1"/>
  <c r="AL8" i="14"/>
  <c r="AD8" i="14"/>
  <c r="AM8" i="14"/>
  <c r="AB8" i="14"/>
  <c r="AJ8" i="14"/>
  <c r="AI8" i="14"/>
  <c r="AC8" i="14"/>
  <c r="AA8" i="14"/>
  <c r="AG8" i="14"/>
  <c r="W8" i="14"/>
  <c r="N8" i="14"/>
  <c r="AH8" i="14"/>
  <c r="AE8" i="14"/>
  <c r="AQ8" i="14"/>
  <c r="Y8" i="14"/>
  <c r="AF8" i="14"/>
  <c r="AN8" i="14"/>
  <c r="AU8" i="14"/>
  <c r="K12" i="14"/>
  <c r="AT12" i="14" s="1"/>
  <c r="K7" i="14"/>
  <c r="AT7" i="14" s="1"/>
  <c r="AK25" i="14"/>
  <c r="Z25" i="14"/>
  <c r="AN25" i="14"/>
  <c r="AL25" i="14"/>
  <c r="U25" i="14"/>
  <c r="Y25" i="14"/>
  <c r="AA25" i="14"/>
  <c r="AJ25" i="14"/>
  <c r="AO25" i="14"/>
  <c r="AM25" i="14"/>
  <c r="X25" i="14"/>
  <c r="AC25" i="14"/>
  <c r="AP25" i="14"/>
  <c r="AU25" i="14"/>
  <c r="AQ25" i="14"/>
  <c r="T25" i="14"/>
  <c r="AI25" i="14"/>
  <c r="AE25" i="14"/>
  <c r="AD25" i="14"/>
  <c r="AG25" i="14"/>
  <c r="AB25" i="14"/>
  <c r="AH25" i="14"/>
  <c r="AF25" i="14"/>
  <c r="N25" i="14"/>
  <c r="V25" i="14"/>
  <c r="W25" i="14"/>
  <c r="M25" i="14"/>
  <c r="AV25" i="14" s="1"/>
  <c r="AJ15" i="14"/>
  <c r="AH15" i="14"/>
  <c r="AL15" i="14"/>
  <c r="AM15" i="14"/>
  <c r="AE15" i="14"/>
  <c r="AQ15" i="14"/>
  <c r="N15" i="14"/>
  <c r="T15" i="14"/>
  <c r="AK15" i="14"/>
  <c r="AI15" i="14"/>
  <c r="Z15" i="14"/>
  <c r="M15" i="14"/>
  <c r="AV15" i="14" s="1"/>
  <c r="AU15" i="14"/>
  <c r="AD15" i="14"/>
  <c r="AF15" i="14"/>
  <c r="AA15" i="14"/>
  <c r="Y15" i="14"/>
  <c r="AN15" i="14"/>
  <c r="V15" i="14"/>
  <c r="AB15" i="14"/>
  <c r="AO15" i="14"/>
  <c r="AC15" i="14"/>
  <c r="U15" i="14"/>
  <c r="X15" i="14"/>
  <c r="W15" i="14"/>
  <c r="AP15" i="14"/>
  <c r="AG15" i="14"/>
  <c r="AE22" i="14"/>
  <c r="M22" i="14"/>
  <c r="AV22" i="14" s="1"/>
  <c r="N22" i="14"/>
  <c r="AM22" i="14"/>
  <c r="AH22" i="14"/>
  <c r="AG22" i="14"/>
  <c r="AI22" i="14"/>
  <c r="V22" i="14"/>
  <c r="AD22" i="14"/>
  <c r="AP22" i="14"/>
  <c r="Z22" i="14"/>
  <c r="AJ22" i="14"/>
  <c r="AC22" i="14"/>
  <c r="X22" i="14"/>
  <c r="AL22" i="14"/>
  <c r="AU22" i="14"/>
  <c r="AF22" i="14"/>
  <c r="T22" i="14"/>
  <c r="W22" i="14"/>
  <c r="AQ22" i="14"/>
  <c r="Y22" i="14"/>
  <c r="AA22" i="14"/>
  <c r="AN22" i="14"/>
  <c r="AK22" i="14"/>
  <c r="AB22" i="14"/>
  <c r="U22" i="14"/>
  <c r="AO22" i="14"/>
  <c r="AN6" i="14"/>
  <c r="Y6" i="14"/>
  <c r="AP6" i="14"/>
  <c r="AF6" i="14"/>
  <c r="AH6" i="14"/>
  <c r="W6" i="14"/>
  <c r="AG6" i="14"/>
  <c r="AA6" i="14"/>
  <c r="AU6" i="14"/>
  <c r="M6" i="14"/>
  <c r="AV6" i="14" s="1"/>
  <c r="AQ6" i="14"/>
  <c r="AB6" i="14"/>
  <c r="AE6" i="14"/>
  <c r="AL6" i="14"/>
  <c r="X6" i="14"/>
  <c r="AM6" i="14"/>
  <c r="V6" i="14"/>
  <c r="Z6" i="14"/>
  <c r="AO6" i="14"/>
  <c r="AJ6" i="14"/>
  <c r="AI6" i="14"/>
  <c r="AC6" i="14"/>
  <c r="N6" i="14"/>
  <c r="AD6" i="14"/>
  <c r="T6" i="14"/>
  <c r="U6" i="14"/>
  <c r="AK6" i="14"/>
  <c r="AK3" i="14"/>
  <c r="AP3" i="14"/>
  <c r="AL3" i="14"/>
  <c r="AB3" i="14"/>
  <c r="W3" i="14"/>
  <c r="V3" i="14"/>
  <c r="AC3" i="14"/>
  <c r="AA3" i="14"/>
  <c r="AU3" i="14"/>
  <c r="AQ3" i="14"/>
  <c r="AN3" i="14"/>
  <c r="T3" i="14"/>
  <c r="AE3" i="14"/>
  <c r="AI3" i="14"/>
  <c r="Y3" i="14"/>
  <c r="U3" i="14"/>
  <c r="AJ3" i="14"/>
  <c r="AF3" i="14"/>
  <c r="AG3" i="14"/>
  <c r="X3" i="14"/>
  <c r="N3" i="14"/>
  <c r="AD3" i="14"/>
  <c r="AM3" i="14"/>
  <c r="AO3" i="14"/>
  <c r="M3" i="14"/>
  <c r="Z3" i="14"/>
  <c r="AH3" i="14"/>
  <c r="AL24" i="14"/>
  <c r="AN24" i="14"/>
  <c r="V24" i="14"/>
  <c r="AB24" i="14"/>
  <c r="AO24" i="14"/>
  <c r="AM24" i="14"/>
  <c r="W24" i="14"/>
  <c r="M24" i="14"/>
  <c r="AV24" i="14" s="1"/>
  <c r="AQ24" i="14"/>
  <c r="AU24" i="14"/>
  <c r="Y24" i="14"/>
  <c r="U24" i="14"/>
  <c r="AE24" i="14"/>
  <c r="AI24" i="14"/>
  <c r="AG24" i="14"/>
  <c r="X24" i="14"/>
  <c r="AA24" i="14"/>
  <c r="AH24" i="14"/>
  <c r="AD24" i="14"/>
  <c r="N24" i="14"/>
  <c r="Z24" i="14"/>
  <c r="AK24" i="14"/>
  <c r="AF24" i="14"/>
  <c r="AC24" i="14"/>
  <c r="T24" i="14"/>
  <c r="AP24" i="14"/>
  <c r="AJ24" i="14"/>
  <c r="K20" i="14"/>
  <c r="AT20" i="14" s="1"/>
  <c r="AM16" i="14"/>
  <c r="AF16" i="14"/>
  <c r="V16" i="14"/>
  <c r="AN16" i="14"/>
  <c r="M16" i="14"/>
  <c r="AV16" i="14" s="1"/>
  <c r="AC16" i="14"/>
  <c r="X16" i="14"/>
  <c r="AP16" i="14"/>
  <c r="U16" i="14"/>
  <c r="N16" i="14"/>
  <c r="AD16" i="14"/>
  <c r="AI16" i="14"/>
  <c r="AA16" i="14"/>
  <c r="AB16" i="14"/>
  <c r="Y16" i="14"/>
  <c r="W16" i="14"/>
  <c r="Z16" i="14"/>
  <c r="AU16" i="14"/>
  <c r="AK16" i="14"/>
  <c r="AO16" i="14"/>
  <c r="AQ16" i="14"/>
  <c r="AH16" i="14"/>
  <c r="AE16" i="14"/>
  <c r="AG16" i="14"/>
  <c r="AL16" i="14"/>
  <c r="T16" i="14"/>
  <c r="AJ16" i="14"/>
  <c r="AA7" i="14"/>
  <c r="AN7" i="14"/>
  <c r="N7" i="14"/>
  <c r="M7" i="14"/>
  <c r="AV7" i="14" s="1"/>
  <c r="AB7" i="14"/>
  <c r="AQ7" i="14"/>
  <c r="AP7" i="14"/>
  <c r="AF7" i="14"/>
  <c r="AK7" i="14"/>
  <c r="V7" i="14"/>
  <c r="AJ7" i="14"/>
  <c r="AO7" i="14"/>
  <c r="AL7" i="14"/>
  <c r="U7" i="14"/>
  <c r="AM7" i="14"/>
  <c r="AU7" i="14"/>
  <c r="W7" i="14"/>
  <c r="AC7" i="14"/>
  <c r="Y7" i="14"/>
  <c r="AE7" i="14"/>
  <c r="AG7" i="14"/>
  <c r="AH7" i="14"/>
  <c r="AI7" i="14"/>
  <c r="Z7" i="14"/>
  <c r="X7" i="14"/>
  <c r="AD7" i="14"/>
  <c r="T7" i="14"/>
  <c r="M10" i="13" l="1"/>
  <c r="N68" i="13"/>
  <c r="AR273" i="14" a="1"/>
  <c r="AR273" i="14" s="1"/>
  <c r="AI8" i="16" s="1"/>
  <c r="AV3" i="14"/>
  <c r="U152" i="14" a="1"/>
  <c r="U152" i="14" s="1"/>
  <c r="AC169" i="14" a="1"/>
  <c r="AC169" i="14" s="1"/>
  <c r="K168" i="14" a="1"/>
  <c r="K168" i="14" s="1"/>
  <c r="Z160" i="14" a="1"/>
  <c r="Z160" i="14" s="1"/>
  <c r="W173" i="14" a="1"/>
  <c r="W173" i="14" s="1"/>
  <c r="AB170" i="14" a="1"/>
  <c r="AB170" i="14" s="1"/>
  <c r="AD158" i="14" a="1"/>
  <c r="AD158" i="14" s="1"/>
  <c r="V156" i="14" a="1"/>
  <c r="V156" i="14" s="1"/>
  <c r="AI170" i="14" a="1"/>
  <c r="AI170" i="14" s="1"/>
  <c r="X164" i="14" a="1"/>
  <c r="X164" i="14" s="1"/>
  <c r="AM152" i="14" a="1"/>
  <c r="AM152" i="14" s="1"/>
  <c r="AN155" i="14" a="1"/>
  <c r="AN155" i="14" s="1"/>
  <c r="AC170" i="14" a="1"/>
  <c r="AC170" i="14" s="1"/>
  <c r="K159" i="14" a="1"/>
  <c r="K159" i="14" s="1"/>
  <c r="U155" i="14" a="1"/>
  <c r="U155" i="14" s="1"/>
  <c r="AP155" i="14" a="1"/>
  <c r="AP155" i="14" s="1"/>
  <c r="AL149" i="14" a="1"/>
  <c r="AL149" i="14" s="1"/>
  <c r="AJ150" i="14" a="1"/>
  <c r="AJ150" i="14" s="1"/>
  <c r="AA174" i="14" a="1"/>
  <c r="AA174" i="14" s="1"/>
  <c r="AF155" i="14" a="1"/>
  <c r="AF155" i="14" s="1"/>
  <c r="AA151" i="14" a="1"/>
  <c r="AA151" i="14" s="1"/>
  <c r="X165" i="14" a="1"/>
  <c r="X165" i="14" s="1"/>
  <c r="AM173" i="14" a="1"/>
  <c r="AM173" i="14" s="1"/>
  <c r="AP169" i="14" a="1"/>
  <c r="AP169" i="14" s="1"/>
  <c r="AM151" i="14" a="1"/>
  <c r="AM151" i="14" s="1"/>
  <c r="AA158" i="14" a="1"/>
  <c r="AA158" i="14" s="1"/>
  <c r="AP173" i="14" a="1"/>
  <c r="AP173" i="14" s="1"/>
  <c r="Z175" i="14" a="1"/>
  <c r="Z175" i="14" s="1"/>
  <c r="AS150" i="14" a="1"/>
  <c r="AS150" i="14" s="1"/>
  <c r="Y178" i="14" a="1"/>
  <c r="Y178" i="14" s="1"/>
  <c r="L149" i="14" a="1"/>
  <c r="L149" i="14" s="1"/>
  <c r="T172" i="14" a="1"/>
  <c r="T172" i="14" s="1"/>
  <c r="R144" i="14" a="1"/>
  <c r="R144" i="14" s="1"/>
  <c r="AS153" i="14" a="1"/>
  <c r="AS153" i="14" s="1"/>
  <c r="U156" i="14" a="1"/>
  <c r="U156" i="14" s="1"/>
  <c r="AG147" i="14" a="1"/>
  <c r="AG147" i="14" s="1"/>
  <c r="S160" i="14" a="1"/>
  <c r="S160" i="14" s="1"/>
  <c r="AB160" i="14" a="1"/>
  <c r="AB160" i="14" s="1"/>
  <c r="AE174" i="14" a="1"/>
  <c r="AE174" i="14" s="1"/>
  <c r="W169" i="14" a="1"/>
  <c r="W169" i="14" s="1"/>
  <c r="AC174" i="14" a="1"/>
  <c r="AC174" i="14" s="1"/>
  <c r="AQ152" i="14" a="1"/>
  <c r="AQ152" i="14" s="1"/>
  <c r="AC167" i="14" a="1"/>
  <c r="AC167" i="14" s="1"/>
  <c r="AJ149" i="14" a="1"/>
  <c r="AJ149" i="14" s="1"/>
  <c r="X163" i="14" a="1"/>
  <c r="X163" i="14" s="1"/>
  <c r="AB154" i="14" a="1"/>
  <c r="AB154" i="14" s="1"/>
  <c r="T157" i="14" a="1"/>
  <c r="T157" i="14" s="1"/>
  <c r="R158" i="14" a="1"/>
  <c r="R158" i="14" s="1"/>
  <c r="AF179" i="14" a="1"/>
  <c r="AF179" i="14" s="1"/>
  <c r="AI165" i="14" a="1"/>
  <c r="AI165" i="14" s="1"/>
  <c r="U161" i="14" a="1"/>
  <c r="U161" i="14" s="1"/>
  <c r="AB159" i="14" a="1"/>
  <c r="AB159" i="14" s="1"/>
  <c r="V154" i="14" a="1"/>
  <c r="V154" i="14" s="1"/>
  <c r="T146" i="14" a="1"/>
  <c r="T146" i="14" s="1"/>
  <c r="AR172" i="14" a="1"/>
  <c r="AR172" i="14" s="1"/>
  <c r="T160" i="14" a="1"/>
  <c r="T160" i="14" s="1"/>
  <c r="T168" i="14" a="1"/>
  <c r="T168" i="14" s="1"/>
  <c r="X168" i="14" a="1"/>
  <c r="X168" i="14" s="1"/>
  <c r="AE163" i="14" a="1"/>
  <c r="AE163" i="14" s="1"/>
  <c r="K148" i="14" a="1"/>
  <c r="K148" i="14" s="1"/>
  <c r="AQ171" i="14" a="1"/>
  <c r="AQ171" i="14" s="1"/>
  <c r="R163" i="14" a="1"/>
  <c r="R163" i="14" s="1"/>
  <c r="AG175" i="14" a="1"/>
  <c r="AG175" i="14" s="1"/>
  <c r="AH152" i="14" a="1"/>
  <c r="AH152" i="14" s="1"/>
  <c r="AM146" i="14" a="1"/>
  <c r="AM146" i="14" s="1"/>
  <c r="AR160" i="14" a="1"/>
  <c r="AR160" i="14" s="1"/>
  <c r="AO172" i="14" a="1"/>
  <c r="AO172" i="14" s="1"/>
  <c r="Y144" i="14" a="1"/>
  <c r="Y144" i="14" s="1"/>
  <c r="AK170" i="14" a="1"/>
  <c r="AK170" i="14" s="1"/>
  <c r="AD161" i="14" a="1"/>
  <c r="AD161" i="14" s="1"/>
  <c r="M156" i="14" a="1"/>
  <c r="M156" i="14" s="1"/>
  <c r="AD177" i="14" a="1"/>
  <c r="AD177" i="14" s="1"/>
  <c r="AC173" i="14" a="1"/>
  <c r="AC173" i="14" s="1"/>
  <c r="AQ173" i="14" a="1"/>
  <c r="AQ173" i="14" s="1"/>
  <c r="T145" i="14" a="1"/>
  <c r="T145" i="14" s="1"/>
  <c r="M145" i="14" a="1"/>
  <c r="M145" i="14" s="1"/>
  <c r="K162" i="14" a="1"/>
  <c r="K162" i="14" s="1"/>
  <c r="Z147" i="14" a="1"/>
  <c r="Z147" i="14" s="1"/>
  <c r="AA145" i="14" a="1"/>
  <c r="AA145" i="14" s="1"/>
  <c r="L145" i="14" a="1"/>
  <c r="L145" i="14" s="1"/>
  <c r="AR165" i="14" a="1"/>
  <c r="AR165" i="14" s="1"/>
  <c r="AQ174" i="14" a="1"/>
  <c r="AQ174" i="14" s="1"/>
  <c r="L165" i="14" a="1"/>
  <c r="L165" i="14" s="1"/>
  <c r="AL174" i="14" a="1"/>
  <c r="AL174" i="14" s="1"/>
  <c r="AM144" i="14" a="1"/>
  <c r="AM144" i="14" s="1"/>
  <c r="AR173" i="14" a="1"/>
  <c r="AR173" i="14" s="1"/>
  <c r="AC158" i="14" a="1"/>
  <c r="AC158" i="14" s="1"/>
  <c r="AR151" i="14" a="1"/>
  <c r="AR151" i="14" s="1"/>
  <c r="AQ158" i="14" a="1"/>
  <c r="AQ158" i="14" s="1"/>
  <c r="M162" i="14" a="1"/>
  <c r="M162" i="14" s="1"/>
  <c r="AA148" i="14" a="1"/>
  <c r="AA148" i="14" s="1"/>
  <c r="V168" i="14" a="1"/>
  <c r="V168" i="14" s="1"/>
  <c r="AA159" i="14" a="1"/>
  <c r="AA159" i="14" s="1"/>
  <c r="AA160" i="14" a="1"/>
  <c r="AA160" i="14" s="1"/>
  <c r="W165" i="14" a="1"/>
  <c r="W165" i="14" s="1"/>
  <c r="K164" i="14" a="1"/>
  <c r="K164" i="14" s="1"/>
  <c r="X145" i="14" a="1"/>
  <c r="X145" i="14" s="1"/>
  <c r="AM160" i="14" a="1"/>
  <c r="AM160" i="14" s="1"/>
  <c r="U168" i="14" a="1"/>
  <c r="U168" i="14" s="1"/>
  <c r="AO146" i="14" a="1"/>
  <c r="AO146" i="14" s="1"/>
  <c r="Z165" i="14" a="1"/>
  <c r="Z165" i="14" s="1"/>
  <c r="S157" i="14" a="1"/>
  <c r="S157" i="14" s="1"/>
  <c r="AA156" i="14" a="1"/>
  <c r="AA156" i="14" s="1"/>
  <c r="AA150" i="14" a="1"/>
  <c r="AA150" i="14" s="1"/>
  <c r="T152" i="14" a="1"/>
  <c r="T152" i="14" s="1"/>
  <c r="AD144" i="14" a="1"/>
  <c r="AD144" i="14" s="1"/>
  <c r="AP165" i="14" a="1"/>
  <c r="AP165" i="14" s="1"/>
  <c r="S174" i="14" a="1"/>
  <c r="S174" i="14" s="1"/>
  <c r="AB171" i="14" a="1"/>
  <c r="AB171" i="14" s="1"/>
  <c r="Z179" i="14" a="1"/>
  <c r="Z179" i="14" s="1"/>
  <c r="AD152" i="14" a="1"/>
  <c r="AD152" i="14" s="1"/>
  <c r="AR156" i="14" a="1"/>
  <c r="AR156" i="14" s="1"/>
  <c r="AN176" i="14" a="1"/>
  <c r="AN176" i="14" s="1"/>
  <c r="AG178" i="14" a="1"/>
  <c r="AG178" i="14" s="1"/>
  <c r="AO179" i="14" a="1"/>
  <c r="AO179" i="14" s="1"/>
  <c r="AA171" i="14" a="1"/>
  <c r="AA171" i="14" s="1"/>
  <c r="K144" i="14" a="1"/>
  <c r="K144" i="14" s="1"/>
  <c r="AJ174" i="14" a="1"/>
  <c r="AJ174" i="14" s="1"/>
  <c r="AS162" i="14" a="1"/>
  <c r="AS162" i="14" s="1"/>
  <c r="Z149" i="14" a="1"/>
  <c r="Z149" i="14" s="1"/>
  <c r="K145" i="14" a="1"/>
  <c r="K145" i="14" s="1"/>
  <c r="W159" i="14" a="1"/>
  <c r="W159" i="14" s="1"/>
  <c r="AJ179" i="14" a="1"/>
  <c r="AJ179" i="14" s="1"/>
  <c r="AS163" i="14" a="1"/>
  <c r="AS163" i="14" s="1"/>
  <c r="AB161" i="14" a="1"/>
  <c r="AB161" i="14" s="1"/>
  <c r="S154" i="14" a="1"/>
  <c r="S154" i="14" s="1"/>
  <c r="AO157" i="14" a="1"/>
  <c r="AO157" i="14" s="1"/>
  <c r="Z173" i="14" a="1"/>
  <c r="Z173" i="14" s="1"/>
  <c r="AO154" i="14" a="1"/>
  <c r="AO154" i="14" s="1"/>
  <c r="AQ154" i="14" a="1"/>
  <c r="AQ154" i="14" s="1"/>
  <c r="AG177" i="14" a="1"/>
  <c r="AG177" i="14" s="1"/>
  <c r="AH179" i="14" a="1"/>
  <c r="AH179" i="14" s="1"/>
  <c r="AO145" i="14" a="1"/>
  <c r="AO145" i="14" s="1"/>
  <c r="K167" i="14" a="1"/>
  <c r="K167" i="14" s="1"/>
  <c r="AR175" i="14" a="1"/>
  <c r="AR175" i="14" s="1"/>
  <c r="K150" i="14" a="1"/>
  <c r="K150" i="14" s="1"/>
  <c r="AD154" i="14" a="1"/>
  <c r="AD154" i="14" s="1"/>
  <c r="AN147" i="14" a="1"/>
  <c r="AN147" i="14" s="1"/>
  <c r="M169" i="14" a="1"/>
  <c r="M169" i="14" s="1"/>
  <c r="Z156" i="14" a="1"/>
  <c r="Z156" i="14" s="1"/>
  <c r="AN156" i="14" a="1"/>
  <c r="AN156" i="14" s="1"/>
  <c r="AI162" i="14" a="1"/>
  <c r="AI162" i="14" s="1"/>
  <c r="AQ148" i="14" a="1"/>
  <c r="AQ148" i="14" s="1"/>
  <c r="AN144" i="14" a="1"/>
  <c r="AN144" i="14" s="1"/>
  <c r="AR168" i="14" a="1"/>
  <c r="AR168" i="14" s="1"/>
  <c r="AQ146" i="14" a="1"/>
  <c r="AQ146" i="14" s="1"/>
  <c r="U170" i="14" a="1"/>
  <c r="U170" i="14" s="1"/>
  <c r="T169" i="14" a="1"/>
  <c r="T169" i="14" s="1"/>
  <c r="AO175" i="14" a="1"/>
  <c r="AO175" i="14" s="1"/>
  <c r="S177" i="14" a="1"/>
  <c r="S177" i="14" s="1"/>
  <c r="AG145" i="14" a="1"/>
  <c r="AG145" i="14" s="1"/>
  <c r="AM178" i="14" a="1"/>
  <c r="AM178" i="14" s="1"/>
  <c r="S173" i="14" a="1"/>
  <c r="S173" i="14" s="1"/>
  <c r="X160" i="14" a="1"/>
  <c r="X160" i="14" s="1"/>
  <c r="L161" i="14" a="1"/>
  <c r="L161" i="14" s="1"/>
  <c r="AR179" i="14" a="1"/>
  <c r="AR179" i="14" s="1"/>
  <c r="AO152" i="14" a="1"/>
  <c r="AO152" i="14" s="1"/>
  <c r="K153" i="14" a="1"/>
  <c r="K153" i="14" s="1"/>
  <c r="AI154" i="14" a="1"/>
  <c r="AI154" i="14" s="1"/>
  <c r="AJ155" i="14" a="1"/>
  <c r="AJ155" i="14" s="1"/>
  <c r="AS173" i="14" a="1"/>
  <c r="AS173" i="14" s="1"/>
  <c r="R159" i="14" a="1"/>
  <c r="R159" i="14" s="1"/>
  <c r="AO176" i="14" a="1"/>
  <c r="AO176" i="14" s="1"/>
  <c r="W175" i="14" a="1"/>
  <c r="W175" i="14" s="1"/>
  <c r="K173" i="14" a="1"/>
  <c r="K173" i="14" s="1"/>
  <c r="AC150" i="14" a="1"/>
  <c r="AC150" i="14" s="1"/>
  <c r="AF176" i="14" a="1"/>
  <c r="AF176" i="14" s="1"/>
  <c r="AB177" i="14" a="1"/>
  <c r="AB177" i="14" s="1"/>
  <c r="Z171" i="14" a="1"/>
  <c r="Z171" i="14" s="1"/>
  <c r="AK152" i="14" a="1"/>
  <c r="AK152" i="14" s="1"/>
  <c r="X169" i="14" a="1"/>
  <c r="X169" i="14" s="1"/>
  <c r="AO174" i="14" a="1"/>
  <c r="AO174" i="14" s="1"/>
  <c r="AF168" i="14" a="1"/>
  <c r="AF168" i="14" s="1"/>
  <c r="AK176" i="14" a="1"/>
  <c r="AK176" i="14" s="1"/>
  <c r="R174" i="14" a="1"/>
  <c r="R174" i="14" s="1"/>
  <c r="AQ170" i="14" a="1"/>
  <c r="AQ170" i="14" s="1"/>
  <c r="X146" i="14" a="1"/>
  <c r="X146" i="14" s="1"/>
  <c r="AL170" i="14" a="1"/>
  <c r="AL170" i="14" s="1"/>
  <c r="AP174" i="14" a="1"/>
  <c r="AP174" i="14" s="1"/>
  <c r="L172" i="14" a="1"/>
  <c r="L172" i="14" s="1"/>
  <c r="Z174" i="14" a="1"/>
  <c r="Z174" i="14" s="1"/>
  <c r="V150" i="14" a="1"/>
  <c r="V150" i="14" s="1"/>
  <c r="AP158" i="14" a="1"/>
  <c r="AP158" i="14" s="1"/>
  <c r="AS176" i="14" a="1"/>
  <c r="AS176" i="14" s="1"/>
  <c r="L154" i="14" a="1"/>
  <c r="L154" i="14" s="1"/>
  <c r="AN170" i="14" a="1"/>
  <c r="AN170" i="14" s="1"/>
  <c r="W153" i="14" a="1"/>
  <c r="W153" i="14" s="1"/>
  <c r="AM155" i="14" a="1"/>
  <c r="AM155" i="14" s="1"/>
  <c r="AQ147" i="14" a="1"/>
  <c r="AQ147" i="14" s="1"/>
  <c r="V155" i="14" a="1"/>
  <c r="V155" i="14" s="1"/>
  <c r="AH165" i="14" a="1"/>
  <c r="AH165" i="14" s="1"/>
  <c r="L156" i="14" a="1"/>
  <c r="L156" i="14" s="1"/>
  <c r="AS158" i="14" a="1"/>
  <c r="AS158" i="14" s="1"/>
  <c r="K177" i="14" a="1"/>
  <c r="K177" i="14" s="1"/>
  <c r="AL153" i="14" a="1"/>
  <c r="AL153" i="14" s="1"/>
  <c r="AB145" i="14" a="1"/>
  <c r="AB145" i="14" s="1"/>
  <c r="T178" i="14" a="1"/>
  <c r="T178" i="14" s="1"/>
  <c r="W174" i="14" a="1"/>
  <c r="W174" i="14" s="1"/>
  <c r="AP146" i="14" a="1"/>
  <c r="AP146" i="14" s="1"/>
  <c r="AJ146" i="14" a="1"/>
  <c r="AJ146" i="14" s="1"/>
  <c r="Z178" i="14" a="1"/>
  <c r="Z178" i="14" s="1"/>
  <c r="W177" i="14" a="1"/>
  <c r="W177" i="14" s="1"/>
  <c r="AH164" i="14" a="1"/>
  <c r="AH164" i="14" s="1"/>
  <c r="AN161" i="14" a="1"/>
  <c r="AN161" i="14" s="1"/>
  <c r="V157" i="14" a="1"/>
  <c r="V157" i="14" s="1"/>
  <c r="L171" i="14" a="1"/>
  <c r="L171" i="14" s="1"/>
  <c r="AA178" i="14" a="1"/>
  <c r="AA178" i="14" s="1"/>
  <c r="W147" i="14" a="1"/>
  <c r="W147" i="14" s="1"/>
  <c r="T151" i="14" a="1"/>
  <c r="T151" i="14" s="1"/>
  <c r="AM166" i="14" a="1"/>
  <c r="AM166" i="14" s="1"/>
  <c r="Z177" i="14" a="1"/>
  <c r="Z177" i="14" s="1"/>
  <c r="V166" i="14" a="1"/>
  <c r="V166" i="14" s="1"/>
  <c r="AI161" i="14" a="1"/>
  <c r="AI161" i="14" s="1"/>
  <c r="AJ169" i="14" a="1"/>
  <c r="AJ169" i="14" s="1"/>
  <c r="M148" i="14" a="1"/>
  <c r="M148" i="14" s="1"/>
  <c r="AC161" i="14" a="1"/>
  <c r="AC161" i="14" s="1"/>
  <c r="AO150" i="14" a="1"/>
  <c r="AO150" i="14" s="1"/>
  <c r="AB168" i="14" a="1"/>
  <c r="AB168" i="14" s="1"/>
  <c r="AF145" i="14" a="1"/>
  <c r="AF145" i="14" s="1"/>
  <c r="AD146" i="14" a="1"/>
  <c r="AD146" i="14" s="1"/>
  <c r="AJ162" i="14" a="1"/>
  <c r="AJ162" i="14" s="1"/>
  <c r="AG155" i="14" a="1"/>
  <c r="AG155" i="14" s="1"/>
  <c r="L159" i="14" a="1"/>
  <c r="L159" i="14" s="1"/>
  <c r="AB162" i="14" a="1"/>
  <c r="AB162" i="14" s="1"/>
  <c r="AL151" i="14" a="1"/>
  <c r="AL151" i="14" s="1"/>
  <c r="AB153" i="14" a="1"/>
  <c r="AB153" i="14" s="1"/>
  <c r="AO165" i="14" a="1"/>
  <c r="AO165" i="14" s="1"/>
  <c r="AG173" i="14" a="1"/>
  <c r="AG173" i="14" s="1"/>
  <c r="AJ166" i="14" a="1"/>
  <c r="AJ166" i="14" s="1"/>
  <c r="Y154" i="14" a="1"/>
  <c r="Y154" i="14" s="1"/>
  <c r="AM172" i="14" a="1"/>
  <c r="AM172" i="14" s="1"/>
  <c r="AB167" i="14" a="1"/>
  <c r="AB167" i="14" s="1"/>
  <c r="AM157" i="14" a="1"/>
  <c r="AM157" i="14" s="1"/>
  <c r="AR157" i="14" a="1"/>
  <c r="AR157" i="14" s="1"/>
  <c r="R156" i="14" a="1"/>
  <c r="R156" i="14" s="1"/>
  <c r="AR153" i="14" a="1"/>
  <c r="AR153" i="14" s="1"/>
  <c r="AG150" i="14" a="1"/>
  <c r="AG150" i="14" s="1"/>
  <c r="AL155" i="14" a="1"/>
  <c r="AL155" i="14" s="1"/>
  <c r="Y174" i="14" a="1"/>
  <c r="Y174" i="14" s="1"/>
  <c r="U175" i="14" a="1"/>
  <c r="U175" i="14" s="1"/>
  <c r="AQ177" i="14" a="1"/>
  <c r="AQ177" i="14" s="1"/>
  <c r="AF146" i="14" a="1"/>
  <c r="AF146" i="14" s="1"/>
  <c r="AB163" i="14" a="1"/>
  <c r="AB163" i="14" s="1"/>
  <c r="L163" i="14" a="1"/>
  <c r="L163" i="14" s="1"/>
  <c r="AF158" i="14" a="1"/>
  <c r="AF158" i="14" s="1"/>
  <c r="AL160" i="14" a="1"/>
  <c r="AL160" i="14" s="1"/>
  <c r="Y175" i="14" a="1"/>
  <c r="Y175" i="14" s="1"/>
  <c r="AJ171" i="14" a="1"/>
  <c r="AJ171" i="14" s="1"/>
  <c r="M178" i="14" a="1"/>
  <c r="M178" i="14" s="1"/>
  <c r="S165" i="14" a="1"/>
  <c r="S165" i="14" s="1"/>
  <c r="AD147" i="14" a="1"/>
  <c r="AD147" i="14" s="1"/>
  <c r="Z151" i="14" a="1"/>
  <c r="Z151" i="14" s="1"/>
  <c r="AS157" i="14" a="1"/>
  <c r="AS157" i="14" s="1"/>
  <c r="R164" i="14" a="1"/>
  <c r="R164" i="14" s="1"/>
  <c r="AA155" i="14" a="1"/>
  <c r="AA155" i="14" s="1"/>
  <c r="L160" i="14" a="1"/>
  <c r="L160" i="14" s="1"/>
  <c r="Z152" i="14" a="1"/>
  <c r="Z152" i="14" s="1"/>
  <c r="AQ153" i="14" a="1"/>
  <c r="AQ153" i="14" s="1"/>
  <c r="AF171" i="14" a="1"/>
  <c r="AF171" i="14" s="1"/>
  <c r="AF148" i="14" a="1"/>
  <c r="AF148" i="14" s="1"/>
  <c r="S163" i="14" a="1"/>
  <c r="S163" i="14" s="1"/>
  <c r="R166" i="14" a="1"/>
  <c r="R166" i="14" s="1"/>
  <c r="AH146" i="14" a="1"/>
  <c r="AH146" i="14" s="1"/>
  <c r="AC152" i="14" a="1"/>
  <c r="AC152" i="14" s="1"/>
  <c r="S148" i="14" a="1"/>
  <c r="S148" i="14" s="1"/>
  <c r="Y166" i="14" a="1"/>
  <c r="Y166" i="14" s="1"/>
  <c r="M155" i="14" a="1"/>
  <c r="M155" i="14" s="1"/>
  <c r="AN177" i="14" a="1"/>
  <c r="AN177" i="14" s="1"/>
  <c r="AE156" i="14" a="1"/>
  <c r="AE156" i="14" s="1"/>
  <c r="V147" i="14" a="1"/>
  <c r="V147" i="14" s="1"/>
  <c r="L146" i="14" a="1"/>
  <c r="L146" i="14" s="1"/>
  <c r="Y151" i="14" a="1"/>
  <c r="Y151" i="14" s="1"/>
  <c r="L174" i="14" a="1"/>
  <c r="L174" i="14" s="1"/>
  <c r="Y177" i="14" a="1"/>
  <c r="Y177" i="14" s="1"/>
  <c r="AH161" i="14" a="1"/>
  <c r="AH161" i="14" s="1"/>
  <c r="S171" i="14" a="1"/>
  <c r="S171" i="14" s="1"/>
  <c r="M161" i="14" a="1"/>
  <c r="M161" i="14" s="1"/>
  <c r="M167" i="14" a="1"/>
  <c r="M167" i="14" s="1"/>
  <c r="AA177" i="14" a="1"/>
  <c r="AA177" i="14" s="1"/>
  <c r="AN160" i="14" a="1"/>
  <c r="AN160" i="14" s="1"/>
  <c r="X148" i="14" a="1"/>
  <c r="X148" i="14" s="1"/>
  <c r="AH169" i="14" a="1"/>
  <c r="AH169" i="14" s="1"/>
  <c r="M170" i="14" a="1"/>
  <c r="M170" i="14" s="1"/>
  <c r="V163" i="14" a="1"/>
  <c r="V163" i="14" s="1"/>
  <c r="AM163" i="14" a="1"/>
  <c r="AM163" i="14" s="1"/>
  <c r="AL158" i="14" a="1"/>
  <c r="AL158" i="14" s="1"/>
  <c r="S166" i="14" a="1"/>
  <c r="S166" i="14" s="1"/>
  <c r="AL165" i="14" a="1"/>
  <c r="AL165" i="14" s="1"/>
  <c r="AA153" i="14" a="1"/>
  <c r="AA153" i="14" s="1"/>
  <c r="AM154" i="14" a="1"/>
  <c r="AM154" i="14" s="1"/>
  <c r="AE158" i="14" a="1"/>
  <c r="AE158" i="14" s="1"/>
  <c r="M152" i="14" a="1"/>
  <c r="M152" i="14" s="1"/>
  <c r="AD167" i="14" a="1"/>
  <c r="AD167" i="14" s="1"/>
  <c r="AH174" i="14" a="1"/>
  <c r="AH174" i="14" s="1"/>
  <c r="AP176" i="14" a="1"/>
  <c r="AP176" i="14" s="1"/>
  <c r="T173" i="14" a="1"/>
  <c r="T173" i="14" s="1"/>
  <c r="AB173" i="14" a="1"/>
  <c r="AB173" i="14" s="1"/>
  <c r="AE164" i="14" a="1"/>
  <c r="AE164" i="14" s="1"/>
  <c r="AC144" i="14" a="1"/>
  <c r="AC144" i="14" s="1"/>
  <c r="L144" i="14" a="1"/>
  <c r="L144" i="14" s="1"/>
  <c r="AC155" i="14" a="1"/>
  <c r="AC155" i="14" s="1"/>
  <c r="AJ157" i="14" a="1"/>
  <c r="AJ157" i="14" s="1"/>
  <c r="L166" i="14" a="1"/>
  <c r="L166" i="14" s="1"/>
  <c r="AI152" i="14" a="1"/>
  <c r="AI152" i="14" s="1"/>
  <c r="AE145" i="14" a="1"/>
  <c r="AE145" i="14" s="1"/>
  <c r="AG144" i="14" a="1"/>
  <c r="AG144" i="14" s="1"/>
  <c r="X162" i="14" a="1"/>
  <c r="X162" i="14" s="1"/>
  <c r="R170" i="14" a="1"/>
  <c r="R170" i="14" s="1"/>
  <c r="AE153" i="14" a="1"/>
  <c r="AE153" i="14" s="1"/>
  <c r="M165" i="14" a="1"/>
  <c r="M165" i="14" s="1"/>
  <c r="S149" i="14" a="1"/>
  <c r="S149" i="14" s="1"/>
  <c r="Z176" i="14" a="1"/>
  <c r="Z176" i="14" s="1"/>
  <c r="X176" i="14" a="1"/>
  <c r="X176" i="14" s="1"/>
  <c r="AI148" i="14" a="1"/>
  <c r="AI148" i="14" s="1"/>
  <c r="W148" i="14" a="1"/>
  <c r="W148" i="14" s="1"/>
  <c r="AJ153" i="14" a="1"/>
  <c r="AJ153" i="14" s="1"/>
  <c r="AD168" i="14" a="1"/>
  <c r="AD168" i="14" s="1"/>
  <c r="AG160" i="14" a="1"/>
  <c r="AG160" i="14" s="1"/>
  <c r="AN151" i="14" a="1"/>
  <c r="AN151" i="14" s="1"/>
  <c r="AO178" i="14" a="1"/>
  <c r="AO178" i="14" s="1"/>
  <c r="T150" i="14" a="1"/>
  <c r="T150" i="14" s="1"/>
  <c r="AH157" i="14" a="1"/>
  <c r="AH157" i="14" s="1"/>
  <c r="AC164" i="14" a="1"/>
  <c r="AC164" i="14" s="1"/>
  <c r="Y171" i="14" a="1"/>
  <c r="Y171" i="14" s="1"/>
  <c r="AR162" i="14" a="1"/>
  <c r="AR162" i="14" s="1"/>
  <c r="AF149" i="14" a="1"/>
  <c r="AF149" i="14" s="1"/>
  <c r="Y156" i="14" a="1"/>
  <c r="Y156" i="14" s="1"/>
  <c r="AE178" i="14" a="1"/>
  <c r="AE178" i="14" s="1"/>
  <c r="Y170" i="14" a="1"/>
  <c r="Y170" i="14" s="1"/>
  <c r="S156" i="14" a="1"/>
  <c r="S156" i="14" s="1"/>
  <c r="AL179" i="14" a="1"/>
  <c r="AL179" i="14" s="1"/>
  <c r="AJ170" i="14" a="1"/>
  <c r="AJ170" i="14" s="1"/>
  <c r="M173" i="14" a="1"/>
  <c r="M173" i="14" s="1"/>
  <c r="AN178" i="14" a="1"/>
  <c r="AN178" i="14" s="1"/>
  <c r="T163" i="14" a="1"/>
  <c r="T163" i="14" s="1"/>
  <c r="AC175" i="14" a="1"/>
  <c r="AC175" i="14" s="1"/>
  <c r="M153" i="14" a="1"/>
  <c r="M153" i="14" s="1"/>
  <c r="U158" i="14" a="1"/>
  <c r="U158" i="14" s="1"/>
  <c r="Z167" i="14" a="1"/>
  <c r="Z167" i="14" s="1"/>
  <c r="AS179" i="14" a="1"/>
  <c r="AS179" i="14" s="1"/>
  <c r="M172" i="14" a="1"/>
  <c r="M172" i="14" s="1"/>
  <c r="U166" i="14" a="1"/>
  <c r="U166" i="14" s="1"/>
  <c r="AN175" i="14" a="1"/>
  <c r="AN175" i="14" s="1"/>
  <c r="AO167" i="14" a="1"/>
  <c r="AO167" i="14" s="1"/>
  <c r="AD151" i="14" a="1"/>
  <c r="AD151" i="14" s="1"/>
  <c r="Y152" i="14" a="1"/>
  <c r="Y152" i="14" s="1"/>
  <c r="AK146" i="14" a="1"/>
  <c r="AK146" i="14" s="1"/>
  <c r="AS174" i="14" a="1"/>
  <c r="AS174" i="14" s="1"/>
  <c r="AQ160" i="14" a="1"/>
  <c r="AQ160" i="14" s="1"/>
  <c r="AG163" i="14" a="1"/>
  <c r="AG163" i="14" s="1"/>
  <c r="AK167" i="14" a="1"/>
  <c r="AK167" i="14" s="1"/>
  <c r="U178" i="14" a="1"/>
  <c r="U178" i="14" s="1"/>
  <c r="X178" i="14" a="1"/>
  <c r="X178" i="14" s="1"/>
  <c r="R176" i="14" a="1"/>
  <c r="R176" i="14" s="1"/>
  <c r="R160" i="14" a="1"/>
  <c r="R160" i="14" s="1"/>
  <c r="AE170" i="14" a="1"/>
  <c r="AE170" i="14" s="1"/>
  <c r="L177" i="14" a="1"/>
  <c r="L177" i="14" s="1"/>
  <c r="W145" i="14" a="1"/>
  <c r="W145" i="14" s="1"/>
  <c r="AG157" i="14" a="1"/>
  <c r="AG157" i="14" s="1"/>
  <c r="AR149" i="14" a="1"/>
  <c r="AR149" i="14" s="1"/>
  <c r="AS172" i="14" a="1"/>
  <c r="AS172" i="14" s="1"/>
  <c r="X161" i="14" a="1"/>
  <c r="X161" i="14" s="1"/>
  <c r="X144" i="14" a="1"/>
  <c r="X144" i="14" s="1"/>
  <c r="Z146" i="14" a="1"/>
  <c r="Z146" i="14" s="1"/>
  <c r="AJ154" i="14" a="1"/>
  <c r="AJ154" i="14" s="1"/>
  <c r="Y179" i="14" a="1"/>
  <c r="Y179" i="14" s="1"/>
  <c r="U150" i="14" a="1"/>
  <c r="U150" i="14" s="1"/>
  <c r="AO144" i="14" a="1"/>
  <c r="AO144" i="14" s="1"/>
  <c r="AS170" i="14" a="1"/>
  <c r="AS170" i="14" s="1"/>
  <c r="V164" i="14" a="1"/>
  <c r="V164" i="14" s="1"/>
  <c r="AN153" i="14" a="1"/>
  <c r="AN153" i="14" s="1"/>
  <c r="V167" i="14" a="1"/>
  <c r="V167" i="14" s="1"/>
  <c r="AP159" i="14" a="1"/>
  <c r="AP159" i="14" s="1"/>
  <c r="AS175" i="14" a="1"/>
  <c r="AS175" i="14" s="1"/>
  <c r="AN174" i="14" a="1"/>
  <c r="AN174" i="14" s="1"/>
  <c r="AI164" i="14" a="1"/>
  <c r="AI164" i="14" s="1"/>
  <c r="S175" i="14" a="1"/>
  <c r="S175" i="14" s="1"/>
  <c r="AE165" i="14" a="1"/>
  <c r="AE165" i="14" s="1"/>
  <c r="AJ168" i="14" a="1"/>
  <c r="AJ168" i="14" s="1"/>
  <c r="AE160" i="14" a="1"/>
  <c r="AE160" i="14" s="1"/>
  <c r="AP167" i="14" a="1"/>
  <c r="AP167" i="14" s="1"/>
  <c r="AN164" i="14" a="1"/>
  <c r="AN164" i="14" s="1"/>
  <c r="AD162" i="14" a="1"/>
  <c r="AD162" i="14" s="1"/>
  <c r="AE147" i="14" a="1"/>
  <c r="AE147" i="14" s="1"/>
  <c r="AG154" i="14" a="1"/>
  <c r="AG154" i="14" s="1"/>
  <c r="AJ167" i="14" a="1"/>
  <c r="AJ167" i="14" s="1"/>
  <c r="AC145" i="14" a="1"/>
  <c r="AC145" i="14" s="1"/>
  <c r="AP178" i="14" a="1"/>
  <c r="AP178" i="14" s="1"/>
  <c r="AR148" i="14" a="1"/>
  <c r="AR148" i="14" s="1"/>
  <c r="AB174" i="14" a="1"/>
  <c r="AB174" i="14" s="1"/>
  <c r="AN159" i="14" a="1"/>
  <c r="AN159" i="14" s="1"/>
  <c r="U163" i="14" a="1"/>
  <c r="U163" i="14" s="1"/>
  <c r="T167" i="14" a="1"/>
  <c r="T167" i="14" s="1"/>
  <c r="AL176" i="14" a="1"/>
  <c r="AL176" i="14" s="1"/>
  <c r="AQ163" i="14" a="1"/>
  <c r="AQ163" i="14" s="1"/>
  <c r="AP150" i="14" a="1"/>
  <c r="AP150" i="14" s="1"/>
  <c r="AF175" i="14" a="1"/>
  <c r="AF175" i="14" s="1"/>
  <c r="AA167" i="14" a="1"/>
  <c r="AA167" i="14" s="1"/>
  <c r="AG167" i="14" a="1"/>
  <c r="AG167" i="14" s="1"/>
  <c r="V152" i="14" a="1"/>
  <c r="V152" i="14" s="1"/>
  <c r="M151" i="14" a="1"/>
  <c r="M151" i="14" s="1"/>
  <c r="U177" i="14" a="1"/>
  <c r="U177" i="14" s="1"/>
  <c r="AG171" i="14" a="1"/>
  <c r="AG171" i="14" s="1"/>
  <c r="K171" i="14" a="1"/>
  <c r="K171" i="14" s="1"/>
  <c r="M149" i="14" a="1"/>
  <c r="M149" i="14" s="1"/>
  <c r="AS147" i="14" a="1"/>
  <c r="AS147" i="14" s="1"/>
  <c r="X155" i="14" a="1"/>
  <c r="X155" i="14" s="1"/>
  <c r="U169" i="14" a="1"/>
  <c r="U169" i="14" s="1"/>
  <c r="AS166" i="14" a="1"/>
  <c r="AS166" i="14" s="1"/>
  <c r="Y153" i="14" a="1"/>
  <c r="Y153" i="14" s="1"/>
  <c r="V161" i="14" a="1"/>
  <c r="V161" i="14" s="1"/>
  <c r="AB155" i="14" a="1"/>
  <c r="AB155" i="14" s="1"/>
  <c r="AC147" i="14" a="1"/>
  <c r="AC147" i="14" s="1"/>
  <c r="AL166" i="14" a="1"/>
  <c r="AL166" i="14" s="1"/>
  <c r="Y158" i="14" a="1"/>
  <c r="Y158" i="14" s="1"/>
  <c r="X150" i="14" a="1"/>
  <c r="X150" i="14" s="1"/>
  <c r="AM153" i="14" a="1"/>
  <c r="AM153" i="14" s="1"/>
  <c r="M168" i="14" a="1"/>
  <c r="M168" i="14" s="1"/>
  <c r="AC156" i="14" a="1"/>
  <c r="AC156" i="14" s="1"/>
  <c r="AR145" i="14" a="1"/>
  <c r="AR145" i="14" s="1"/>
  <c r="L155" i="14" a="1"/>
  <c r="L155" i="14" s="1"/>
  <c r="V153" i="14" a="1"/>
  <c r="V153" i="14" s="1"/>
  <c r="M166" i="14" a="1"/>
  <c r="M166" i="14" s="1"/>
  <c r="AI172" i="14" a="1"/>
  <c r="AI172" i="14" s="1"/>
  <c r="AC172" i="14" a="1"/>
  <c r="AC172" i="14" s="1"/>
  <c r="AN167" i="14" a="1"/>
  <c r="AN167" i="14" s="1"/>
  <c r="AL175" i="14" a="1"/>
  <c r="AL175" i="14" s="1"/>
  <c r="AJ160" i="14" a="1"/>
  <c r="AJ160" i="14" s="1"/>
  <c r="S179" i="14" a="1"/>
  <c r="S179" i="14" s="1"/>
  <c r="M174" i="14" a="1"/>
  <c r="M174" i="14" s="1"/>
  <c r="AQ162" i="14" a="1"/>
  <c r="AQ162" i="14" s="1"/>
  <c r="AQ178" i="14" a="1"/>
  <c r="AQ178" i="14" s="1"/>
  <c r="AA161" i="14" a="1"/>
  <c r="AA161" i="14" s="1"/>
  <c r="AF159" i="14" a="1"/>
  <c r="AF159" i="14" s="1"/>
  <c r="AJ161" i="14" a="1"/>
  <c r="AJ161" i="14" s="1"/>
  <c r="V171" i="14" a="1"/>
  <c r="V171" i="14" s="1"/>
  <c r="AG176" i="14" a="1"/>
  <c r="AG176" i="14" s="1"/>
  <c r="AE150" i="14" a="1"/>
  <c r="AE150" i="14" s="1"/>
  <c r="AP145" i="14" a="1"/>
  <c r="AP145" i="14" s="1"/>
  <c r="T166" i="14" a="1"/>
  <c r="T166" i="14" s="1"/>
  <c r="AR150" i="14" a="1"/>
  <c r="AR150" i="14" s="1"/>
  <c r="AF164" i="14" a="1"/>
  <c r="AF164" i="14" s="1"/>
  <c r="R161" i="14" a="1"/>
  <c r="R161" i="14" s="1"/>
  <c r="AB150" i="14" a="1"/>
  <c r="AB150" i="14" s="1"/>
  <c r="AR161" i="14" a="1"/>
  <c r="AR161" i="14" s="1"/>
  <c r="AJ148" i="14" a="1"/>
  <c r="AJ148" i="14" s="1"/>
  <c r="AD160" i="14" a="1"/>
  <c r="AD160" i="14" s="1"/>
  <c r="AA168" i="14" a="1"/>
  <c r="AA168" i="14" s="1"/>
  <c r="AR169" i="14" a="1"/>
  <c r="AR169" i="14" s="1"/>
  <c r="AF156" i="14" a="1"/>
  <c r="AF156" i="14" s="1"/>
  <c r="L173" i="14" a="1"/>
  <c r="L173" i="14" s="1"/>
  <c r="Z172" i="14" a="1"/>
  <c r="Z172" i="14" s="1"/>
  <c r="AN163" i="14" a="1"/>
  <c r="AN163" i="14" s="1"/>
  <c r="AO160" i="14" a="1"/>
  <c r="AO160" i="14" s="1"/>
  <c r="AB176" i="14" a="1"/>
  <c r="AB176" i="14" s="1"/>
  <c r="AB149" i="14" a="1"/>
  <c r="AB149" i="14" s="1"/>
  <c r="S158" i="14" a="1"/>
  <c r="S158" i="14" s="1"/>
  <c r="T155" i="14" a="1"/>
  <c r="T155" i="14" s="1"/>
  <c r="K169" i="14" a="1"/>
  <c r="K169" i="14" s="1"/>
  <c r="AO156" i="14" a="1"/>
  <c r="AO156" i="14" s="1"/>
  <c r="W162" i="14" a="1"/>
  <c r="W162" i="14" s="1"/>
  <c r="V175" i="14" a="1"/>
  <c r="V175" i="14" s="1"/>
  <c r="AC151" i="14" a="1"/>
  <c r="AC151" i="14" s="1"/>
  <c r="R145" i="14" a="1"/>
  <c r="R145" i="14" s="1"/>
  <c r="AE161" i="14" a="1"/>
  <c r="AE161" i="14" s="1"/>
  <c r="AD145" i="14" a="1"/>
  <c r="AD145" i="14" s="1"/>
  <c r="R165" i="14" a="1"/>
  <c r="R165" i="14" s="1"/>
  <c r="I27" i="16" s="1"/>
  <c r="W154" i="14" a="1"/>
  <c r="W154" i="14" s="1"/>
  <c r="AG172" i="14" a="1"/>
  <c r="AG172" i="14" s="1"/>
  <c r="AB169" i="14" a="1"/>
  <c r="AB169" i="14" s="1"/>
  <c r="W161" i="14" a="1"/>
  <c r="W161" i="14" s="1"/>
  <c r="R149" i="14" a="1"/>
  <c r="R149" i="14" s="1"/>
  <c r="K165" i="14" a="1"/>
  <c r="K165" i="14" s="1"/>
  <c r="R173" i="14" a="1"/>
  <c r="R173" i="14" s="1"/>
  <c r="AS145" i="14" a="1"/>
  <c r="AS145" i="14" s="1"/>
  <c r="W176" i="14" a="1"/>
  <c r="W176" i="14" s="1"/>
  <c r="K175" i="14" a="1"/>
  <c r="K175" i="14" s="1"/>
  <c r="AF177" i="14" a="1"/>
  <c r="AF177" i="14" s="1"/>
  <c r="AK164" i="14" a="1"/>
  <c r="AK164" i="14" s="1"/>
  <c r="AR152" i="14" a="1"/>
  <c r="AR152" i="14" s="1"/>
  <c r="AM150" i="14" a="1"/>
  <c r="AM150" i="14" s="1"/>
  <c r="Z153" i="14" a="1"/>
  <c r="Z153" i="14" s="1"/>
  <c r="V177" i="14" a="1"/>
  <c r="V177" i="14" s="1"/>
  <c r="T161" i="14" a="1"/>
  <c r="T161" i="14" s="1"/>
  <c r="Y169" i="14" a="1"/>
  <c r="Y169" i="14" s="1"/>
  <c r="AE179" i="14" a="1"/>
  <c r="AE179" i="14" s="1"/>
  <c r="AB172" i="14" a="1"/>
  <c r="AB172" i="14" s="1"/>
  <c r="AQ159" i="14" a="1"/>
  <c r="AQ159" i="14" s="1"/>
  <c r="M150" i="14" a="1"/>
  <c r="M150" i="14" s="1"/>
  <c r="M154" i="14" a="1"/>
  <c r="M154" i="14" s="1"/>
  <c r="R178" i="14" a="1"/>
  <c r="R178" i="14" s="1"/>
  <c r="AK175" i="14" a="1"/>
  <c r="AK175" i="14" s="1"/>
  <c r="AR166" i="14" a="1"/>
  <c r="AR166" i="14" s="1"/>
  <c r="AF173" i="14" a="1"/>
  <c r="AF173" i="14" s="1"/>
  <c r="AK165" i="14" a="1"/>
  <c r="AK165" i="14" s="1"/>
  <c r="W152" i="14" a="1"/>
  <c r="W152" i="14" s="1"/>
  <c r="AM171" i="14" a="1"/>
  <c r="AM171" i="14" s="1"/>
  <c r="AE166" i="14" a="1"/>
  <c r="AE166" i="14" s="1"/>
  <c r="AI156" i="14" a="1"/>
  <c r="AI156" i="14" s="1"/>
  <c r="X166" i="14" a="1"/>
  <c r="X166" i="14" s="1"/>
  <c r="M164" i="14" a="1"/>
  <c r="M164" i="14" s="1"/>
  <c r="AH163" i="14" a="1"/>
  <c r="AH163" i="14" s="1"/>
  <c r="Y162" i="14" a="1"/>
  <c r="Y162" i="14" s="1"/>
  <c r="AF144" i="14" a="1"/>
  <c r="AF144" i="14" s="1"/>
  <c r="AK163" i="14" a="1"/>
  <c r="AK163" i="14" s="1"/>
  <c r="U157" i="14" a="1"/>
  <c r="U157" i="14" s="1"/>
  <c r="AL161" i="14" a="1"/>
  <c r="AL161" i="14" s="1"/>
  <c r="AP154" i="14" a="1"/>
  <c r="AP154" i="14" s="1"/>
  <c r="AH150" i="14" a="1"/>
  <c r="AH150" i="14" s="1"/>
  <c r="AJ147" i="14" a="1"/>
  <c r="AJ147" i="14" s="1"/>
  <c r="M144" i="14" a="1"/>
  <c r="M144" i="14" s="1"/>
  <c r="AM145" i="14" a="1"/>
  <c r="AM145" i="14" s="1"/>
  <c r="AR146" i="14" a="1"/>
  <c r="AR146" i="14" s="1"/>
  <c r="X177" i="14" a="1"/>
  <c r="X177" i="14" s="1"/>
  <c r="L157" i="14" a="1"/>
  <c r="L157" i="14" s="1"/>
  <c r="Y161" i="14" a="1"/>
  <c r="Y161" i="14" s="1"/>
  <c r="Z163" i="14" a="1"/>
  <c r="Z163" i="14" s="1"/>
  <c r="R148" i="14" a="1"/>
  <c r="R148" i="14" s="1"/>
  <c r="AG174" i="14" a="1"/>
  <c r="AG174" i="14" s="1"/>
  <c r="U147" i="14" a="1"/>
  <c r="U147" i="14" s="1"/>
  <c r="AD159" i="14" a="1"/>
  <c r="AD159" i="14" s="1"/>
  <c r="AK173" i="14" a="1"/>
  <c r="AK173" i="14" s="1"/>
  <c r="V173" i="14" a="1"/>
  <c r="V173" i="14" s="1"/>
  <c r="X159" i="14" a="1"/>
  <c r="X159" i="14" s="1"/>
  <c r="AK160" i="14" a="1"/>
  <c r="AK160" i="14" s="1"/>
  <c r="AA157" i="14" a="1"/>
  <c r="AA157" i="14" s="1"/>
  <c r="X147" i="14" a="1"/>
  <c r="X147" i="14" s="1"/>
  <c r="AF163" i="14" a="1"/>
  <c r="AF163" i="14" s="1"/>
  <c r="T170" i="14" a="1"/>
  <c r="T170" i="14" s="1"/>
  <c r="S164" i="14" a="1"/>
  <c r="S164" i="14" s="1"/>
  <c r="AN173" i="14" a="1"/>
  <c r="AN173" i="14" s="1"/>
  <c r="AO166" i="14" a="1"/>
  <c r="AO166" i="14" s="1"/>
  <c r="AH166" i="14" a="1"/>
  <c r="AH166" i="14" s="1"/>
  <c r="AH171" i="14" a="1"/>
  <c r="AH171" i="14" s="1"/>
  <c r="K166" i="14" a="1"/>
  <c r="K166" i="14" s="1"/>
  <c r="Y173" i="14" a="1"/>
  <c r="Y173" i="14" s="1"/>
  <c r="AM165" i="14" a="1"/>
  <c r="AM165" i="14" s="1"/>
  <c r="AF151" i="14" a="1"/>
  <c r="AF151" i="14" s="1"/>
  <c r="U174" i="14" a="1"/>
  <c r="U174" i="14" s="1"/>
  <c r="AI145" i="14" a="1"/>
  <c r="AI145" i="14" s="1"/>
  <c r="AI158" i="14" a="1"/>
  <c r="AI158" i="14" s="1"/>
  <c r="AI168" i="14" a="1"/>
  <c r="AI168" i="14" s="1"/>
  <c r="AG170" i="14" a="1"/>
  <c r="AG170" i="14" s="1"/>
  <c r="AN179" i="14" a="1"/>
  <c r="AN179" i="14" s="1"/>
  <c r="AH159" i="14" a="1"/>
  <c r="AH159" i="14" s="1"/>
  <c r="K176" i="14" a="1"/>
  <c r="K176" i="14" s="1"/>
  <c r="R150" i="14" a="1"/>
  <c r="R150" i="14" s="1"/>
  <c r="AD170" i="14" a="1"/>
  <c r="AD170" i="14" s="1"/>
  <c r="U146" i="14" a="1"/>
  <c r="U146" i="14" s="1"/>
  <c r="AJ152" i="14" a="1"/>
  <c r="AJ152" i="14" s="1"/>
  <c r="AN152" i="14" a="1"/>
  <c r="AN152" i="14" s="1"/>
  <c r="AG153" i="14" a="1"/>
  <c r="AG153" i="14" s="1"/>
  <c r="AH149" i="14" a="1"/>
  <c r="AH149" i="14" s="1"/>
  <c r="AN158" i="14" a="1"/>
  <c r="AN158" i="14" s="1"/>
  <c r="AR163" i="14" a="1"/>
  <c r="AR163" i="14" s="1"/>
  <c r="AG151" i="14" a="1"/>
  <c r="AG151" i="14" s="1"/>
  <c r="AE175" i="14" a="1"/>
  <c r="AE175" i="14" s="1"/>
  <c r="X175" i="14" a="1"/>
  <c r="X175" i="14" s="1"/>
  <c r="S147" i="14" a="1"/>
  <c r="S147" i="14" s="1"/>
  <c r="AR147" i="14" a="1"/>
  <c r="AR147" i="14" s="1"/>
  <c r="X156" i="14" a="1"/>
  <c r="X156" i="14" s="1"/>
  <c r="T148" i="14" a="1"/>
  <c r="T148" i="14" s="1"/>
  <c r="AF153" i="14" a="1"/>
  <c r="AF153" i="14" s="1"/>
  <c r="AC160" i="14" a="1"/>
  <c r="AC160" i="14" s="1"/>
  <c r="AK149" i="14" a="1"/>
  <c r="AK149" i="14" s="1"/>
  <c r="AQ169" i="14" a="1"/>
  <c r="AQ169" i="14" s="1"/>
  <c r="AH167" i="14" a="1"/>
  <c r="AH167" i="14" s="1"/>
  <c r="AA170" i="14" a="1"/>
  <c r="AA170" i="14" s="1"/>
  <c r="T154" i="14" a="1"/>
  <c r="T154" i="14" s="1"/>
  <c r="V165" i="14" a="1"/>
  <c r="V165" i="14" s="1"/>
  <c r="Y165" i="14" a="1"/>
  <c r="Y165" i="14" s="1"/>
  <c r="M176" i="14" a="1"/>
  <c r="M176" i="14" s="1"/>
  <c r="R177" i="14" a="1"/>
  <c r="R177" i="14" s="1"/>
  <c r="L179" i="14" a="1"/>
  <c r="L179" i="14" s="1"/>
  <c r="AN168" i="14" a="1"/>
  <c r="AN168" i="14" s="1"/>
  <c r="AC165" i="14" a="1"/>
  <c r="AC165" i="14" s="1"/>
  <c r="T27" i="16" s="1"/>
  <c r="M158" i="14" a="1"/>
  <c r="M158" i="14" s="1"/>
  <c r="AC168" i="14" a="1"/>
  <c r="AC168" i="14" s="1"/>
  <c r="AA164" i="14" a="1"/>
  <c r="AA164" i="14" s="1"/>
  <c r="S144" i="14" a="1"/>
  <c r="S144" i="14" s="1"/>
  <c r="M146" i="14" a="1"/>
  <c r="M146" i="14" s="1"/>
  <c r="Z169" i="14" a="1"/>
  <c r="Z169" i="14" s="1"/>
  <c r="AF170" i="14" a="1"/>
  <c r="AF170" i="14" s="1"/>
  <c r="AE154" i="14" a="1"/>
  <c r="AE154" i="14" s="1"/>
  <c r="AK145" i="14" a="1"/>
  <c r="AK145" i="14" s="1"/>
  <c r="Z162" i="14" a="1"/>
  <c r="Z162" i="14" s="1"/>
  <c r="K146" i="14" a="1"/>
  <c r="K146" i="14" s="1"/>
  <c r="W171" i="14" a="1"/>
  <c r="W171" i="14" s="1"/>
  <c r="Z161" i="14" a="1"/>
  <c r="Z161" i="14" s="1"/>
  <c r="AO147" i="14" a="1"/>
  <c r="AO147" i="14" s="1"/>
  <c r="U151" i="14" a="1"/>
  <c r="U151" i="14" s="1"/>
  <c r="AI155" i="14" a="1"/>
  <c r="AI155" i="14" s="1"/>
  <c r="AP149" i="14" a="1"/>
  <c r="AP149" i="14" s="1"/>
  <c r="R175" i="14" a="1"/>
  <c r="R175" i="14" s="1"/>
  <c r="AL145" i="14" a="1"/>
  <c r="AL145" i="14" s="1"/>
  <c r="T164" i="14" a="1"/>
  <c r="T164" i="14" s="1"/>
  <c r="Z164" i="14" a="1"/>
  <c r="Z164" i="14" s="1"/>
  <c r="W167" i="14" a="1"/>
  <c r="W167" i="14" s="1"/>
  <c r="Z144" i="14" a="1"/>
  <c r="Z144" i="14" s="1"/>
  <c r="AD165" i="14" a="1"/>
  <c r="AD165" i="14" s="1"/>
  <c r="AD163" i="14" a="1"/>
  <c r="AD163" i="14" s="1"/>
  <c r="AJ156" i="14" a="1"/>
  <c r="AJ156" i="14" s="1"/>
  <c r="AQ179" i="14" a="1"/>
  <c r="AQ179" i="14" s="1"/>
  <c r="Y176" i="14" a="1"/>
  <c r="Y176" i="14" s="1"/>
  <c r="V170" i="14" a="1"/>
  <c r="V170" i="14" s="1"/>
  <c r="T176" i="14" a="1"/>
  <c r="T176" i="14" s="1"/>
  <c r="AP151" i="14" a="1"/>
  <c r="AP151" i="14" s="1"/>
  <c r="AN169" i="14" a="1"/>
  <c r="AN169" i="14" s="1"/>
  <c r="AQ166" i="14" a="1"/>
  <c r="AQ166" i="14" s="1"/>
  <c r="M177" i="14" a="1"/>
  <c r="M177" i="14" s="1"/>
  <c r="R157" i="14" a="1"/>
  <c r="R157" i="14" s="1"/>
  <c r="AS169" i="14" a="1"/>
  <c r="AS169" i="14" s="1"/>
  <c r="L152" i="14" a="1"/>
  <c r="L152" i="14" s="1"/>
  <c r="T159" i="14" a="1"/>
  <c r="T159" i="14" s="1"/>
  <c r="AO177" i="14" a="1"/>
  <c r="AO177" i="14" s="1"/>
  <c r="AC146" i="14" a="1"/>
  <c r="AC146" i="14" s="1"/>
  <c r="L178" i="14" a="1"/>
  <c r="L178" i="14" s="1"/>
  <c r="AH158" i="14" a="1"/>
  <c r="AH158" i="14" s="1"/>
  <c r="AP161" i="14" a="1"/>
  <c r="AP161" i="14" s="1"/>
  <c r="AO151" i="14" a="1"/>
  <c r="AO151" i="14" s="1"/>
  <c r="Z170" i="14" a="1"/>
  <c r="Z170" i="14" s="1"/>
  <c r="AP160" i="14" a="1"/>
  <c r="AP160" i="14" s="1"/>
  <c r="AB151" i="14" a="1"/>
  <c r="AB151" i="14" s="1"/>
  <c r="AQ145" i="14" a="1"/>
  <c r="AQ145" i="14" s="1"/>
  <c r="AP162" i="14" a="1"/>
  <c r="AP162" i="14" s="1"/>
  <c r="K158" i="14" a="1"/>
  <c r="K158" i="14" s="1"/>
  <c r="AI151" i="14" a="1"/>
  <c r="AI151" i="14" s="1"/>
  <c r="AG169" i="14" a="1"/>
  <c r="AG169" i="14" s="1"/>
  <c r="AA163" i="14" a="1"/>
  <c r="AA163" i="14" s="1"/>
  <c r="AJ151" i="14" a="1"/>
  <c r="AJ151" i="14" s="1"/>
  <c r="AM170" i="14" a="1"/>
  <c r="AM170" i="14" s="1"/>
  <c r="U162" i="14" a="1"/>
  <c r="U162" i="14" s="1"/>
  <c r="AS155" i="14" a="1"/>
  <c r="AS155" i="14" s="1"/>
  <c r="M160" i="14" a="1"/>
  <c r="M160" i="14" s="1"/>
  <c r="AS154" i="14" a="1"/>
  <c r="AS154" i="14" s="1"/>
  <c r="AG152" i="14" a="1"/>
  <c r="AG152" i="14" s="1"/>
  <c r="AE173" i="14" a="1"/>
  <c r="AE173" i="14" s="1"/>
  <c r="AQ164" i="14" a="1"/>
  <c r="AQ164" i="14" s="1"/>
  <c r="AA144" i="14" a="1"/>
  <c r="AA144" i="14" s="1"/>
  <c r="L169" i="14" a="1"/>
  <c r="L169" i="14" s="1"/>
  <c r="T153" i="14" a="1"/>
  <c r="T153" i="14" s="1"/>
  <c r="U148" i="14" a="1"/>
  <c r="U148" i="14" s="1"/>
  <c r="AG149" i="14" a="1"/>
  <c r="AG149" i="14" s="1"/>
  <c r="AS167" i="14" a="1"/>
  <c r="AS167" i="14" s="1"/>
  <c r="AP153" i="14" a="1"/>
  <c r="AP153" i="14" s="1"/>
  <c r="AH155" i="14" a="1"/>
  <c r="AH155" i="14" s="1"/>
  <c r="AF161" i="14" a="1"/>
  <c r="AF161" i="14" s="1"/>
  <c r="AK166" i="14" a="1"/>
  <c r="AK166" i="14" s="1"/>
  <c r="AL147" i="14" a="1"/>
  <c r="AL147" i="14" s="1"/>
  <c r="AM148" i="14" a="1"/>
  <c r="AM148" i="14" s="1"/>
  <c r="S169" i="14" a="1"/>
  <c r="S169" i="14" s="1"/>
  <c r="AO173" i="14" a="1"/>
  <c r="AO173" i="14" s="1"/>
  <c r="X158" i="14" a="1"/>
  <c r="X158" i="14" s="1"/>
  <c r="Z148" i="14" a="1"/>
  <c r="Z148" i="14" s="1"/>
  <c r="AL157" i="14" a="1"/>
  <c r="AL157" i="14" s="1"/>
  <c r="T149" i="14" a="1"/>
  <c r="T149" i="14" s="1"/>
  <c r="AI169" i="14" a="1"/>
  <c r="AI169" i="14" s="1"/>
  <c r="AK161" i="14" a="1"/>
  <c r="AK161" i="14" s="1"/>
  <c r="M171" i="14" a="1"/>
  <c r="M171" i="14" s="1"/>
  <c r="AR154" i="14" a="1"/>
  <c r="AR154" i="14" s="1"/>
  <c r="AK179" i="14" a="1"/>
  <c r="AK179" i="14" s="1"/>
  <c r="AN149" i="14" a="1"/>
  <c r="AN149" i="14" s="1"/>
  <c r="AL171" i="14" a="1"/>
  <c r="AL171" i="14" s="1"/>
  <c r="V178" i="14" a="1"/>
  <c r="V178" i="14" s="1"/>
  <c r="AD176" i="14" a="1"/>
  <c r="AD176" i="14" s="1"/>
  <c r="AJ164" i="14" a="1"/>
  <c r="AJ164" i="14" s="1"/>
  <c r="W144" i="14" a="1"/>
  <c r="W144" i="14" s="1"/>
  <c r="AI174" i="14" a="1"/>
  <c r="AI174" i="14" s="1"/>
  <c r="L148" i="14" a="1"/>
  <c r="L148" i="14" s="1"/>
  <c r="X154" i="14" a="1"/>
  <c r="X154" i="14" s="1"/>
  <c r="AK153" i="14" a="1"/>
  <c r="AK153" i="14" s="1"/>
  <c r="AA162" i="14" a="1"/>
  <c r="AA162" i="14" s="1"/>
  <c r="AP156" i="14" a="1"/>
  <c r="AP156" i="14" s="1"/>
  <c r="AK150" i="14" a="1"/>
  <c r="AK150" i="14" s="1"/>
  <c r="AO161" i="14" a="1"/>
  <c r="AO161" i="14" s="1"/>
  <c r="AH175" i="14" a="1"/>
  <c r="AH175" i="14" s="1"/>
  <c r="R179" i="14" a="1"/>
  <c r="R179" i="14" s="1"/>
  <c r="X170" i="14" a="1"/>
  <c r="X170" i="14" s="1"/>
  <c r="AL150" i="14" a="1"/>
  <c r="AL150" i="14" s="1"/>
  <c r="AB166" i="14" a="1"/>
  <c r="AB166" i="14" s="1"/>
  <c r="AR144" i="14" a="1"/>
  <c r="AR144" i="14" s="1"/>
  <c r="V172" i="14" a="1"/>
  <c r="V172" i="14" s="1"/>
  <c r="AF147" i="14" a="1"/>
  <c r="AF147" i="14" s="1"/>
  <c r="R151" i="14" a="1"/>
  <c r="R151" i="14" s="1"/>
  <c r="AJ172" i="14" a="1"/>
  <c r="AJ172" i="14" s="1"/>
  <c r="AI163" i="14" a="1"/>
  <c r="AI163" i="14" s="1"/>
  <c r="AI147" i="14" a="1"/>
  <c r="AI147" i="14" s="1"/>
  <c r="AL164" i="14" a="1"/>
  <c r="AL164" i="14" s="1"/>
  <c r="L153" i="14" a="1"/>
  <c r="L153" i="14" s="1"/>
  <c r="AH177" i="14" a="1"/>
  <c r="AH177" i="14" s="1"/>
  <c r="AM177" i="14" a="1"/>
  <c r="AM177" i="14" s="1"/>
  <c r="W172" i="14" a="1"/>
  <c r="W172" i="14" s="1"/>
  <c r="AS151" i="14" a="1"/>
  <c r="AS151" i="14" s="1"/>
  <c r="L167" i="14" a="1"/>
  <c r="L167" i="14" s="1"/>
  <c r="AK156" i="14" a="1"/>
  <c r="AK156" i="14" s="1"/>
  <c r="Y163" i="14" a="1"/>
  <c r="Y163" i="14" s="1"/>
  <c r="AE176" i="14" a="1"/>
  <c r="AE176" i="14" s="1"/>
  <c r="AK148" i="14" a="1"/>
  <c r="AK148" i="14" s="1"/>
  <c r="R146" i="14" a="1"/>
  <c r="R146" i="14" s="1"/>
  <c r="AA165" i="14" a="1"/>
  <c r="AA165" i="14" s="1"/>
  <c r="AI159" i="14" a="1"/>
  <c r="AI159" i="14" s="1"/>
  <c r="AG148" i="14" a="1"/>
  <c r="AG148" i="14" s="1"/>
  <c r="AS149" i="14" a="1"/>
  <c r="AS149" i="14" s="1"/>
  <c r="AD173" i="14" a="1"/>
  <c r="AD173" i="14" s="1"/>
  <c r="R154" i="14" a="1"/>
  <c r="R154" i="14" s="1"/>
  <c r="V144" i="14" a="1"/>
  <c r="V144" i="14" s="1"/>
  <c r="S146" i="14" a="1"/>
  <c r="S146" i="14" s="1"/>
  <c r="V159" i="14" a="1"/>
  <c r="V159" i="14" s="1"/>
  <c r="AD155" i="14" a="1"/>
  <c r="AD155" i="14" s="1"/>
  <c r="S145" i="14" a="1"/>
  <c r="S145" i="14" s="1"/>
  <c r="AE171" i="14" a="1"/>
  <c r="AE171" i="14" s="1"/>
  <c r="AB158" i="14" a="1"/>
  <c r="AB158" i="14" s="1"/>
  <c r="AC176" i="14" a="1"/>
  <c r="AC176" i="14" s="1"/>
  <c r="AC162" i="14" a="1"/>
  <c r="AC162" i="14" s="1"/>
  <c r="AA166" i="14" a="1"/>
  <c r="AA166" i="14" s="1"/>
  <c r="AL177" i="14" a="1"/>
  <c r="AL177" i="14" s="1"/>
  <c r="AL156" i="14" a="1"/>
  <c r="AL156" i="14" s="1"/>
  <c r="AD149" i="14" a="1"/>
  <c r="AD149" i="14" s="1"/>
  <c r="AR176" i="14" a="1"/>
  <c r="AR176" i="14" s="1"/>
  <c r="K174" i="14" a="1"/>
  <c r="K174" i="14" s="1"/>
  <c r="AH147" i="14" a="1"/>
  <c r="AH147" i="14" s="1"/>
  <c r="L147" i="14" a="1"/>
  <c r="L147" i="14" s="1"/>
  <c r="V148" i="14" a="1"/>
  <c r="V148" i="14" s="1"/>
  <c r="R169" i="14" a="1"/>
  <c r="R169" i="14" s="1"/>
  <c r="AO169" i="14" a="1"/>
  <c r="AO169" i="14" s="1"/>
  <c r="AC148" i="14" a="1"/>
  <c r="AC148" i="14" s="1"/>
  <c r="V179" i="14" a="1"/>
  <c r="V179" i="14" s="1"/>
  <c r="AA176" i="14" a="1"/>
  <c r="AA176" i="14" s="1"/>
  <c r="Y168" i="14" a="1"/>
  <c r="Y168" i="14" s="1"/>
  <c r="R171" i="14" a="1"/>
  <c r="R171" i="14" s="1"/>
  <c r="AG161" i="14" a="1"/>
  <c r="AG161" i="14" s="1"/>
  <c r="AN171" i="14" a="1"/>
  <c r="AN171" i="14" s="1"/>
  <c r="AA154" i="14" a="1"/>
  <c r="AA154" i="14" s="1"/>
  <c r="V149" i="14" a="1"/>
  <c r="V149" i="14" s="1"/>
  <c r="AJ159" i="14" a="1"/>
  <c r="AJ159" i="14" s="1"/>
  <c r="AC163" i="14" a="1"/>
  <c r="AC163" i="14" s="1"/>
  <c r="AE177" i="14" a="1"/>
  <c r="AE177" i="14" s="1"/>
  <c r="AM168" i="14" a="1"/>
  <c r="AM168" i="14" s="1"/>
  <c r="AN148" i="14" a="1"/>
  <c r="AN148" i="14" s="1"/>
  <c r="M159" i="14" a="1"/>
  <c r="M159" i="14" s="1"/>
  <c r="AN165" i="14" a="1"/>
  <c r="AN165" i="14" s="1"/>
  <c r="L164" i="14" a="1"/>
  <c r="L164" i="14" s="1"/>
  <c r="AD171" i="14" a="1"/>
  <c r="AD171" i="14" s="1"/>
  <c r="AJ177" i="14" a="1"/>
  <c r="AJ177" i="14" s="1"/>
  <c r="AK151" i="14" a="1"/>
  <c r="AK151" i="14" s="1"/>
  <c r="S167" i="14" a="1"/>
  <c r="S167" i="14" s="1"/>
  <c r="AM167" i="14" a="1"/>
  <c r="AM167" i="14" s="1"/>
  <c r="AD153" i="14" a="1"/>
  <c r="AD153" i="14" s="1"/>
  <c r="S159" i="14" a="1"/>
  <c r="S159" i="14" s="1"/>
  <c r="W160" i="14" a="1"/>
  <c r="W160" i="14" s="1"/>
  <c r="X151" i="14" a="1"/>
  <c r="X151" i="14" s="1"/>
  <c r="AO153" i="14" a="1"/>
  <c r="AO153" i="14" s="1"/>
  <c r="AA149" i="14" a="1"/>
  <c r="AA149" i="14" s="1"/>
  <c r="AQ157" i="14" a="1"/>
  <c r="AQ157" i="14" s="1"/>
  <c r="W156" i="14" a="1"/>
  <c r="W156" i="14" s="1"/>
  <c r="AF152" i="14" a="1"/>
  <c r="AF152" i="14" s="1"/>
  <c r="V146" i="14" a="1"/>
  <c r="V146" i="14" s="1"/>
  <c r="AI179" i="14" a="1"/>
  <c r="AI179" i="14" s="1"/>
  <c r="T175" i="14" a="1"/>
  <c r="T175" i="14" s="1"/>
  <c r="AR178" i="14" a="1"/>
  <c r="AR178" i="14" s="1"/>
  <c r="AN145" i="14" a="1"/>
  <c r="AN145" i="14" s="1"/>
  <c r="L158" i="14" a="1"/>
  <c r="L158" i="14" s="1"/>
  <c r="AA152" i="14" a="1"/>
  <c r="AA152" i="14" s="1"/>
  <c r="AN172" i="14" a="1"/>
  <c r="AN172" i="14" s="1"/>
  <c r="AN162" i="14" a="1"/>
  <c r="AN162" i="14" s="1"/>
  <c r="AF174" i="14" a="1"/>
  <c r="AF174" i="14" s="1"/>
  <c r="AD164" i="14" a="1"/>
  <c r="AD164" i="14" s="1"/>
  <c r="AL169" i="14" a="1"/>
  <c r="AL169" i="14" s="1"/>
  <c r="AQ165" i="14" a="1"/>
  <c r="AQ165" i="14" s="1"/>
  <c r="R153" i="14" a="1"/>
  <c r="R153" i="14" s="1"/>
  <c r="AI173" i="14" a="1"/>
  <c r="AI173" i="14" s="1"/>
  <c r="AS161" i="14" a="1"/>
  <c r="AS161" i="14" s="1"/>
  <c r="AF150" i="14" a="1"/>
  <c r="AF150" i="14" s="1"/>
  <c r="AQ167" i="14" a="1"/>
  <c r="AQ167" i="14" s="1"/>
  <c r="Z168" i="14" a="1"/>
  <c r="Z168" i="14" s="1"/>
  <c r="AB157" i="14" a="1"/>
  <c r="AB157" i="14" s="1"/>
  <c r="Y155" i="14" a="1"/>
  <c r="Y155" i="14" s="1"/>
  <c r="AR158" i="14" a="1"/>
  <c r="AR158" i="14" s="1"/>
  <c r="AH144" i="14" a="1"/>
  <c r="AH144" i="14" s="1"/>
  <c r="AS160" i="14" a="1"/>
  <c r="AS160" i="14" s="1"/>
  <c r="AB146" i="14" a="1"/>
  <c r="AB146" i="14" s="1"/>
  <c r="AP172" i="14" a="1"/>
  <c r="AP172" i="14" s="1"/>
  <c r="T179" i="14" a="1"/>
  <c r="T179" i="14" s="1"/>
  <c r="AC179" i="14" a="1"/>
  <c r="AC179" i="14" s="1"/>
  <c r="Y148" i="14" a="1"/>
  <c r="Y148" i="14" s="1"/>
  <c r="W149" i="14" a="1"/>
  <c r="W149" i="14" s="1"/>
  <c r="Y159" i="14" a="1"/>
  <c r="Y159" i="14" s="1"/>
  <c r="AI160" i="14" a="1"/>
  <c r="AI160" i="14" s="1"/>
  <c r="S162" i="14" a="1"/>
  <c r="S162" i="14" s="1"/>
  <c r="S161" i="14" a="1"/>
  <c r="S161" i="14" s="1"/>
  <c r="AF169" i="14" a="1"/>
  <c r="AF169" i="14" s="1"/>
  <c r="AA147" i="14" a="1"/>
  <c r="AA147" i="14" s="1"/>
  <c r="AI177" i="14" a="1"/>
  <c r="AI177" i="14" s="1"/>
  <c r="AK168" i="14" a="1"/>
  <c r="AK168" i="14" s="1"/>
  <c r="AP144" i="14" a="1"/>
  <c r="AP144" i="14" s="1"/>
  <c r="AK147" i="14" a="1"/>
  <c r="AK147" i="14" s="1"/>
  <c r="AE172" i="14" a="1"/>
  <c r="AE172" i="14" s="1"/>
  <c r="AF162" i="14" a="1"/>
  <c r="AF162" i="14" s="1"/>
  <c r="AQ156" i="14" a="1"/>
  <c r="AQ156" i="14" s="1"/>
  <c r="K178" i="14" a="1"/>
  <c r="K178" i="14" s="1"/>
  <c r="T147" i="14" a="1"/>
  <c r="T147" i="14" s="1"/>
  <c r="L151" i="14" a="1"/>
  <c r="L151" i="14" s="1"/>
  <c r="AM179" i="14" a="1"/>
  <c r="AM179" i="14" s="1"/>
  <c r="AN157" i="14" a="1"/>
  <c r="AN157" i="14" s="1"/>
  <c r="AD179" i="14" a="1"/>
  <c r="AD179" i="14" s="1"/>
  <c r="AR164" i="14" a="1"/>
  <c r="AR164" i="14" s="1"/>
  <c r="AJ163" i="14" a="1"/>
  <c r="AJ163" i="14" s="1"/>
  <c r="AK158" i="14" a="1"/>
  <c r="AK158" i="14" s="1"/>
  <c r="AL173" i="14" a="1"/>
  <c r="AL173" i="14" s="1"/>
  <c r="AP177" i="14" a="1"/>
  <c r="AP177" i="14" s="1"/>
  <c r="W164" i="14" a="1"/>
  <c r="W164" i="14" s="1"/>
  <c r="X174" i="14" a="1"/>
  <c r="X174" i="14" s="1"/>
  <c r="S170" i="14" a="1"/>
  <c r="S170" i="14" s="1"/>
  <c r="W150" i="14" a="1"/>
  <c r="W150" i="14" s="1"/>
  <c r="AL163" i="14" a="1"/>
  <c r="AL163" i="14" s="1"/>
  <c r="AG156" i="14" a="1"/>
  <c r="AG156" i="14" s="1"/>
  <c r="AG166" i="14" a="1"/>
  <c r="AG166" i="14" s="1"/>
  <c r="AH176" i="14" a="1"/>
  <c r="AH176" i="14" s="1"/>
  <c r="T171" i="14" a="1"/>
  <c r="T171" i="14" s="1"/>
  <c r="R147" i="14" a="1"/>
  <c r="R147" i="14" s="1"/>
  <c r="AK159" i="14" a="1"/>
  <c r="AK159" i="14" s="1"/>
  <c r="AK172" i="14" a="1"/>
  <c r="AK172" i="14" s="1"/>
  <c r="AK154" i="14" a="1"/>
  <c r="AK154" i="14" s="1"/>
  <c r="AL159" i="14" a="1"/>
  <c r="AL159" i="14" s="1"/>
  <c r="U160" i="14" a="1"/>
  <c r="U160" i="14" s="1"/>
  <c r="AM158" i="14" a="1"/>
  <c r="AM158" i="14" s="1"/>
  <c r="AM164" i="14" a="1"/>
  <c r="AM164" i="14" s="1"/>
  <c r="U164" i="14" a="1"/>
  <c r="U164" i="14" s="1"/>
  <c r="U167" i="14" a="1"/>
  <c r="U167" i="14" s="1"/>
  <c r="AL172" i="14" a="1"/>
  <c r="AL172" i="14" s="1"/>
  <c r="AJ178" i="14" a="1"/>
  <c r="AJ178" i="14" s="1"/>
  <c r="AL178" i="14" a="1"/>
  <c r="AL178" i="14" s="1"/>
  <c r="K154" i="14" a="1"/>
  <c r="K154" i="14" s="1"/>
  <c r="AP147" i="14" a="1"/>
  <c r="AP147" i="14" s="1"/>
  <c r="U179" i="14" a="1"/>
  <c r="U179" i="14" s="1"/>
  <c r="AM162" i="14" a="1"/>
  <c r="AM162" i="14" s="1"/>
  <c r="AG159" i="14" a="1"/>
  <c r="AG159" i="14" s="1"/>
  <c r="K156" i="14" a="1"/>
  <c r="K156" i="14" s="1"/>
  <c r="AP168" i="14" a="1"/>
  <c r="AP168" i="14" s="1"/>
  <c r="AO164" i="14" a="1"/>
  <c r="AO164" i="14" s="1"/>
  <c r="AP148" i="14" a="1"/>
  <c r="AP148" i="14" s="1"/>
  <c r="X171" i="14" a="1"/>
  <c r="X171" i="14" s="1"/>
  <c r="R172" i="14" a="1"/>
  <c r="R172" i="14" s="1"/>
  <c r="AB179" i="14" a="1"/>
  <c r="AB179" i="14" s="1"/>
  <c r="AE168" i="14" a="1"/>
  <c r="AE168" i="14" s="1"/>
  <c r="AI149" i="14" a="1"/>
  <c r="AI149" i="14" s="1"/>
  <c r="U149" i="14" a="1"/>
  <c r="U149" i="14" s="1"/>
  <c r="AB152" i="14" a="1"/>
  <c r="AB152" i="14" s="1"/>
  <c r="AQ144" i="14" a="1"/>
  <c r="AQ144" i="14" s="1"/>
  <c r="AQ149" i="14" a="1"/>
  <c r="AQ149" i="14" s="1"/>
  <c r="K149" i="14" a="1"/>
  <c r="K149" i="14" s="1"/>
  <c r="AO148" i="14" a="1"/>
  <c r="AO148" i="14" s="1"/>
  <c r="M163" i="14" a="1"/>
  <c r="M163" i="14" s="1"/>
  <c r="AE151" i="14" a="1"/>
  <c r="AE151" i="14" s="1"/>
  <c r="AD174" i="14" a="1"/>
  <c r="AD174" i="14" s="1"/>
  <c r="AI146" i="14" a="1"/>
  <c r="AI146" i="14" s="1"/>
  <c r="AH151" i="14" a="1"/>
  <c r="AH151" i="14" s="1"/>
  <c r="AI171" i="14" a="1"/>
  <c r="AI171" i="14" s="1"/>
  <c r="AD150" i="14" a="1"/>
  <c r="AD150" i="14" s="1"/>
  <c r="W166" i="14" a="1"/>
  <c r="W166" i="14" s="1"/>
  <c r="AL146" i="14" a="1"/>
  <c r="AL146" i="14" s="1"/>
  <c r="U144" i="14" a="1"/>
  <c r="U144" i="14" s="1"/>
  <c r="AC171" i="14" a="1"/>
  <c r="AC171" i="14" s="1"/>
  <c r="AH145" i="14" a="1"/>
  <c r="AH145" i="14" s="1"/>
  <c r="L162" i="14" a="1"/>
  <c r="L162" i="14" s="1"/>
  <c r="L150" i="14" a="1"/>
  <c r="L150" i="14" s="1"/>
  <c r="AS152" i="14" a="1"/>
  <c r="AS152" i="14" s="1"/>
  <c r="AH172" i="14" a="1"/>
  <c r="AH172" i="14" s="1"/>
  <c r="AI178" i="14" a="1"/>
  <c r="AI178" i="14" s="1"/>
  <c r="K157" i="14" a="1"/>
  <c r="K157" i="14" s="1"/>
  <c r="AS159" i="14" a="1"/>
  <c r="AS159" i="14" s="1"/>
  <c r="AS178" i="14" a="1"/>
  <c r="AS178" i="14" s="1"/>
  <c r="AF154" i="14" a="1"/>
  <c r="AF154" i="14" s="1"/>
  <c r="R167" i="14" a="1"/>
  <c r="R167" i="14" s="1"/>
  <c r="AC149" i="14" a="1"/>
  <c r="AC149" i="14" s="1"/>
  <c r="AF178" i="14" a="1"/>
  <c r="AF178" i="14" s="1"/>
  <c r="AI153" i="14" a="1"/>
  <c r="AI153" i="14" s="1"/>
  <c r="AE169" i="14" a="1"/>
  <c r="AE169" i="14" s="1"/>
  <c r="AM149" i="14" a="1"/>
  <c r="AM149" i="14" s="1"/>
  <c r="Y146" i="14" a="1"/>
  <c r="Y146" i="14" s="1"/>
  <c r="AM175" i="14" a="1"/>
  <c r="AM175" i="14" s="1"/>
  <c r="AC154" i="14" a="1"/>
  <c r="AC154" i="14" s="1"/>
  <c r="AD169" i="14" a="1"/>
  <c r="AD169" i="14" s="1"/>
  <c r="S178" i="14" a="1"/>
  <c r="S178" i="14" s="1"/>
  <c r="X172" i="14" a="1"/>
  <c r="X172" i="14" s="1"/>
  <c r="K179" i="14" a="1"/>
  <c r="K179" i="14" s="1"/>
  <c r="T174" i="14" a="1"/>
  <c r="T174" i="14" s="1"/>
  <c r="V160" i="14" a="1"/>
  <c r="V160" i="14" s="1"/>
  <c r="AM159" i="14" a="1"/>
  <c r="AM159" i="14" s="1"/>
  <c r="AP171" i="14" a="1"/>
  <c r="AP171" i="14" s="1"/>
  <c r="AP179" i="14" a="1"/>
  <c r="AP179" i="14" s="1"/>
  <c r="AB147" i="14" a="1"/>
  <c r="AB147" i="14" s="1"/>
  <c r="K163" i="14" a="1"/>
  <c r="K163" i="14" s="1"/>
  <c r="AH153" i="14" a="1"/>
  <c r="AH153" i="14" s="1"/>
  <c r="V151" i="14" a="1"/>
  <c r="V151" i="14" s="1"/>
  <c r="S168" i="14" a="1"/>
  <c r="S168" i="14" s="1"/>
  <c r="K172" i="14" a="1"/>
  <c r="K172" i="14" s="1"/>
  <c r="AQ168" i="14" a="1"/>
  <c r="AQ168" i="14" s="1"/>
  <c r="AC178" i="14" a="1"/>
  <c r="AC178" i="14" s="1"/>
  <c r="X179" i="14" a="1"/>
  <c r="X179" i="14" s="1"/>
  <c r="AE149" i="14" a="1"/>
  <c r="AE149" i="14" s="1"/>
  <c r="AF172" i="14" a="1"/>
  <c r="AF172" i="14" s="1"/>
  <c r="AP166" i="14" a="1"/>
  <c r="AP166" i="14" s="1"/>
  <c r="U173" i="14" a="1"/>
  <c r="U173" i="14" s="1"/>
  <c r="S176" i="14" a="1"/>
  <c r="S176" i="14" s="1"/>
  <c r="AA172" i="14" a="1"/>
  <c r="AA172" i="14" s="1"/>
  <c r="AJ145" i="14" a="1"/>
  <c r="AJ145" i="14" s="1"/>
  <c r="K155" i="14" a="1"/>
  <c r="K155" i="14" s="1"/>
  <c r="AC166" i="14" a="1"/>
  <c r="AC166" i="14" s="1"/>
  <c r="AG162" i="14" a="1"/>
  <c r="AG162" i="14" s="1"/>
  <c r="AI150" i="14" a="1"/>
  <c r="AI150" i="14" s="1"/>
  <c r="AR167" i="14" a="1"/>
  <c r="AR167" i="14" s="1"/>
  <c r="AE152" i="14" a="1"/>
  <c r="AE152" i="14" s="1"/>
  <c r="W157" i="14" a="1"/>
  <c r="W157" i="14" s="1"/>
  <c r="Y167" i="14" a="1"/>
  <c r="Y167" i="14" s="1"/>
  <c r="AE144" i="14" a="1"/>
  <c r="AE144" i="14" s="1"/>
  <c r="AP152" i="14" a="1"/>
  <c r="AP152" i="14" s="1"/>
  <c r="AI167" i="14" a="1"/>
  <c r="AI167" i="14" s="1"/>
  <c r="M157" i="14" a="1"/>
  <c r="M157" i="14" s="1"/>
  <c r="AC153" i="14" a="1"/>
  <c r="AC153" i="14" s="1"/>
  <c r="X157" i="14" a="1"/>
  <c r="X157" i="14" s="1"/>
  <c r="U145" i="14" a="1"/>
  <c r="U145" i="14" s="1"/>
  <c r="T158" i="14" a="1"/>
  <c r="T158" i="14" s="1"/>
  <c r="AN146" i="14" a="1"/>
  <c r="AN146" i="14" s="1"/>
  <c r="W168" i="14" a="1"/>
  <c r="W168" i="14" s="1"/>
  <c r="AG164" i="14" a="1"/>
  <c r="AG164" i="14" s="1"/>
  <c r="Z154" i="14" a="1"/>
  <c r="Z154" i="14" s="1"/>
  <c r="AS177" i="14" a="1"/>
  <c r="AS177" i="14" s="1"/>
  <c r="AR155" i="14" a="1"/>
  <c r="AR155" i="14" s="1"/>
  <c r="AH168" i="14" a="1"/>
  <c r="AH168" i="14" s="1"/>
  <c r="AH148" i="14" a="1"/>
  <c r="AH148" i="14" s="1"/>
  <c r="AO171" i="14" a="1"/>
  <c r="AO171" i="14" s="1"/>
  <c r="AQ175" i="14" a="1"/>
  <c r="AQ175" i="14" s="1"/>
  <c r="AQ172" i="14" a="1"/>
  <c r="AQ172" i="14" s="1"/>
  <c r="T165" i="14" a="1"/>
  <c r="T165" i="14" s="1"/>
  <c r="K147" i="14" a="1"/>
  <c r="K147" i="14" s="1"/>
  <c r="AK177" i="14" a="1"/>
  <c r="AK177" i="14" s="1"/>
  <c r="AK155" i="14" a="1"/>
  <c r="AK155" i="14" s="1"/>
  <c r="AE157" i="14" a="1"/>
  <c r="AE157" i="14" s="1"/>
  <c r="V174" i="14" a="1"/>
  <c r="V174" i="14" s="1"/>
  <c r="AD175" i="14" a="1"/>
  <c r="AD175" i="14" s="1"/>
  <c r="L176" i="14" a="1"/>
  <c r="L176" i="14" s="1"/>
  <c r="AO158" i="14" a="1"/>
  <c r="AO158" i="14" s="1"/>
  <c r="Z155" i="14" a="1"/>
  <c r="Z155" i="14" s="1"/>
  <c r="U159" i="14" a="1"/>
  <c r="U159" i="14" s="1"/>
  <c r="U165" i="14" a="1"/>
  <c r="U165" i="14" s="1"/>
  <c r="W155" i="14" a="1"/>
  <c r="W155" i="14" s="1"/>
  <c r="T144" i="14" a="1"/>
  <c r="T144" i="14" s="1"/>
  <c r="AG168" i="14" a="1"/>
  <c r="AG168" i="14" s="1"/>
  <c r="L168" i="14" a="1"/>
  <c r="L168" i="14" s="1"/>
  <c r="Z157" i="14" a="1"/>
  <c r="Z157" i="14" s="1"/>
  <c r="AM147" i="14" a="1"/>
  <c r="AM147" i="14" s="1"/>
  <c r="S155" i="14" a="1"/>
  <c r="S155" i="14" s="1"/>
  <c r="M147" i="14" a="1"/>
  <c r="M147" i="14" s="1"/>
  <c r="K151" i="14" a="1"/>
  <c r="K151" i="14" s="1"/>
  <c r="Z145" i="14" a="1"/>
  <c r="Z145" i="14" s="1"/>
  <c r="W178" i="14" a="1"/>
  <c r="W178" i="14" s="1"/>
  <c r="AE159" i="14" a="1"/>
  <c r="AE159" i="14" s="1"/>
  <c r="K152" i="14" a="1"/>
  <c r="K152" i="14" s="1"/>
  <c r="L175" i="14" a="1"/>
  <c r="L175" i="14" s="1"/>
  <c r="AG179" i="14" a="1"/>
  <c r="AG179" i="14" s="1"/>
  <c r="Y164" i="14" a="1"/>
  <c r="Y164" i="14" s="1"/>
  <c r="AO162" i="14" a="1"/>
  <c r="AO162" i="14" s="1"/>
  <c r="AE162" i="14" a="1"/>
  <c r="AE162" i="14" s="1"/>
  <c r="W158" i="14" a="1"/>
  <c r="W158" i="14" s="1"/>
  <c r="AR177" i="14" a="1"/>
  <c r="AR177" i="14" s="1"/>
  <c r="AB178" i="14" a="1"/>
  <c r="AB178" i="14" s="1"/>
  <c r="AS165" i="14" a="1"/>
  <c r="AS165" i="14" s="1"/>
  <c r="Z159" i="14" a="1"/>
  <c r="Z159" i="14" s="1"/>
  <c r="AL162" i="14" a="1"/>
  <c r="AL162" i="14" s="1"/>
  <c r="V169" i="14" a="1"/>
  <c r="V169" i="14" s="1"/>
  <c r="W151" i="14" a="1"/>
  <c r="W151" i="14" s="1"/>
  <c r="AM176" i="14" a="1"/>
  <c r="AM176" i="14" s="1"/>
  <c r="AR159" i="14" a="1"/>
  <c r="AR159" i="14" s="1"/>
  <c r="AM161" i="14" a="1"/>
  <c r="AM161" i="14" s="1"/>
  <c r="AL152" i="14" a="1"/>
  <c r="AL152" i="14" s="1"/>
  <c r="AH170" i="14" a="1"/>
  <c r="AH170" i="14" s="1"/>
  <c r="X153" i="14" a="1"/>
  <c r="X153" i="14" s="1"/>
  <c r="AQ161" i="14" a="1"/>
  <c r="AQ161" i="14" s="1"/>
  <c r="AD156" i="14" a="1"/>
  <c r="AD156" i="14" s="1"/>
  <c r="AG158" i="14" a="1"/>
  <c r="AG158" i="14" s="1"/>
  <c r="S150" i="14" a="1"/>
  <c r="S150" i="14" s="1"/>
  <c r="AQ150" i="14" a="1"/>
  <c r="AQ150" i="14" s="1"/>
  <c r="AE148" i="14" a="1"/>
  <c r="AE148" i="14" s="1"/>
  <c r="AQ155" i="14" a="1"/>
  <c r="AQ155" i="14" s="1"/>
  <c r="AB164" i="14" a="1"/>
  <c r="AB164" i="14" s="1"/>
  <c r="AI176" i="14" a="1"/>
  <c r="AI176" i="14" s="1"/>
  <c r="AP163" i="14" a="1"/>
  <c r="AP163" i="14" s="1"/>
  <c r="AF165" i="14" a="1"/>
  <c r="AF165" i="14" s="1"/>
  <c r="Y150" i="14" a="1"/>
  <c r="Y150" i="14" s="1"/>
  <c r="AC177" i="14" a="1"/>
  <c r="AC177" i="14" s="1"/>
  <c r="U172" i="14" a="1"/>
  <c r="U172" i="14" s="1"/>
  <c r="M179" i="14" a="1"/>
  <c r="M179" i="14" s="1"/>
  <c r="AB156" i="14" a="1"/>
  <c r="AB156" i="14" s="1"/>
  <c r="AP164" i="14" a="1"/>
  <c r="AP164" i="14" s="1"/>
  <c r="W170" i="14" a="1"/>
  <c r="W170" i="14" s="1"/>
  <c r="AO163" i="14" a="1"/>
  <c r="AO163" i="14" s="1"/>
  <c r="AK157" i="14" a="1"/>
  <c r="AK157" i="14" s="1"/>
  <c r="R152" i="14" a="1"/>
  <c r="R152" i="14" s="1"/>
  <c r="AL144" i="14" a="1"/>
  <c r="AL144" i="14" s="1"/>
  <c r="AF166" i="14" a="1"/>
  <c r="AF166" i="14" s="1"/>
  <c r="AI175" i="14" a="1"/>
  <c r="AI175" i="14" s="1"/>
  <c r="Z158" i="14" a="1"/>
  <c r="Z158" i="14" s="1"/>
  <c r="V176" i="14" a="1"/>
  <c r="V176" i="14" s="1"/>
  <c r="T177" i="14" a="1"/>
  <c r="T177" i="14" s="1"/>
  <c r="AH173" i="14" a="1"/>
  <c r="AH173" i="14" s="1"/>
  <c r="AK169" i="14" a="1"/>
  <c r="AK169" i="14" s="1"/>
  <c r="V158" i="14" a="1"/>
  <c r="V158" i="14" s="1"/>
  <c r="W146" i="14" a="1"/>
  <c r="W146" i="14" s="1"/>
  <c r="AF157" i="14" a="1"/>
  <c r="AF157" i="14" s="1"/>
  <c r="AP175" i="14" a="1"/>
  <c r="AP175" i="14" s="1"/>
  <c r="AS171" i="14" a="1"/>
  <c r="AS171" i="14" s="1"/>
  <c r="X167" i="14" a="1"/>
  <c r="X167" i="14" s="1"/>
  <c r="AJ176" i="14" a="1"/>
  <c r="AJ176" i="14" s="1"/>
  <c r="AA179" i="14" a="1"/>
  <c r="AA179" i="14" s="1"/>
  <c r="R162" i="14" a="1"/>
  <c r="R162" i="14" s="1"/>
  <c r="AE155" i="14" a="1"/>
  <c r="AE155" i="14" s="1"/>
  <c r="AS156" i="14" a="1"/>
  <c r="AS156" i="14" s="1"/>
  <c r="AS148" i="14" a="1"/>
  <c r="AS148" i="14" s="1"/>
  <c r="AO159" i="14" a="1"/>
  <c r="AO159" i="14" s="1"/>
  <c r="AR174" i="14" a="1"/>
  <c r="AR174" i="14" s="1"/>
  <c r="AN166" i="14" a="1"/>
  <c r="AN166" i="14" s="1"/>
  <c r="AR171" i="14" a="1"/>
  <c r="AR171" i="14" s="1"/>
  <c r="AS146" i="14" a="1"/>
  <c r="AS146" i="14" s="1"/>
  <c r="AS144" i="14" a="1"/>
  <c r="AS144" i="14" s="1"/>
  <c r="Y145" i="14" a="1"/>
  <c r="Y145" i="14" s="1"/>
  <c r="M175" i="14" a="1"/>
  <c r="M175" i="14" s="1"/>
  <c r="Y157" i="14" a="1"/>
  <c r="Y157" i="14" s="1"/>
  <c r="AP157" i="14" a="1"/>
  <c r="AP157" i="14" s="1"/>
  <c r="AR170" i="14" a="1"/>
  <c r="AR170" i="14" s="1"/>
  <c r="AB144" i="14" a="1"/>
  <c r="AB144" i="14" s="1"/>
  <c r="X173" i="14" a="1"/>
  <c r="X173" i="14" s="1"/>
  <c r="AJ165" i="14" a="1"/>
  <c r="AJ165" i="14" s="1"/>
  <c r="U171" i="14" a="1"/>
  <c r="U171" i="14" s="1"/>
  <c r="AO170" i="14" a="1"/>
  <c r="AO170" i="14" s="1"/>
  <c r="K170" i="14" a="1"/>
  <c r="K170" i="14" s="1"/>
  <c r="AI157" i="14" a="1"/>
  <c r="AI157" i="14" s="1"/>
  <c r="Y160" i="14" a="1"/>
  <c r="Y160" i="14" s="1"/>
  <c r="K161" i="14" a="1"/>
  <c r="K161" i="14" s="1"/>
  <c r="AJ144" i="14" a="1"/>
  <c r="AJ144" i="14" s="1"/>
  <c r="V145" i="14" a="1"/>
  <c r="V145" i="14" s="1"/>
  <c r="AB148" i="14" a="1"/>
  <c r="AB148" i="14" s="1"/>
  <c r="R155" i="14" a="1"/>
  <c r="R155" i="14" s="1"/>
  <c r="AJ175" i="14" a="1"/>
  <c r="AJ175" i="14" s="1"/>
  <c r="AA146" i="14" a="1"/>
  <c r="AA146" i="14" s="1"/>
  <c r="AI166" i="14" a="1"/>
  <c r="AI166" i="14" s="1"/>
  <c r="V162" i="14" a="1"/>
  <c r="V162" i="14" s="1"/>
  <c r="AK144" i="14" a="1"/>
  <c r="AK144" i="14" s="1"/>
  <c r="AF167" i="14" a="1"/>
  <c r="AF167" i="14" s="1"/>
  <c r="AQ176" i="14" a="1"/>
  <c r="AQ176" i="14" s="1"/>
  <c r="AM174" i="14" a="1"/>
  <c r="AM174" i="14" s="1"/>
  <c r="U153" i="14" a="1"/>
  <c r="U153" i="14" s="1"/>
  <c r="AL168" i="14" a="1"/>
  <c r="AL168" i="14" s="1"/>
  <c r="AK171" i="14" a="1"/>
  <c r="AK171" i="14" s="1"/>
  <c r="AC157" i="14" a="1"/>
  <c r="AC157" i="14" s="1"/>
  <c r="X152" i="14" a="1"/>
  <c r="X152" i="14" s="1"/>
  <c r="Z166" i="14" a="1"/>
  <c r="Z166" i="14" s="1"/>
  <c r="Y172" i="14" a="1"/>
  <c r="Y172" i="14" s="1"/>
  <c r="AQ151" i="14" a="1"/>
  <c r="AQ151" i="14" s="1"/>
  <c r="AD172" i="14" a="1"/>
  <c r="AD172" i="14" s="1"/>
  <c r="AJ173" i="14" a="1"/>
  <c r="AJ173" i="14" s="1"/>
  <c r="AB165" i="14" a="1"/>
  <c r="AB165" i="14" s="1"/>
  <c r="L170" i="14" a="1"/>
  <c r="L170" i="14" s="1"/>
  <c r="AK174" i="14" a="1"/>
  <c r="AK174" i="14" s="1"/>
  <c r="AN154" i="14" a="1"/>
  <c r="AN154" i="14" s="1"/>
  <c r="AA169" i="14" a="1"/>
  <c r="AA169" i="14" s="1"/>
  <c r="AH154" i="14" a="1"/>
  <c r="AH154" i="14" s="1"/>
  <c r="W163" i="14" a="1"/>
  <c r="W163" i="14" s="1"/>
  <c r="AE167" i="14" a="1"/>
  <c r="AE167" i="14" s="1"/>
  <c r="AA175" i="14" a="1"/>
  <c r="AA175" i="14" s="1"/>
  <c r="AC159" i="14" a="1"/>
  <c r="AC159" i="14" s="1"/>
  <c r="AO168" i="14" a="1"/>
  <c r="AO168" i="14" s="1"/>
  <c r="Y147" i="14" a="1"/>
  <c r="Y147" i="14" s="1"/>
  <c r="AM169" i="14" a="1"/>
  <c r="AM169" i="14" s="1"/>
  <c r="R168" i="14" a="1"/>
  <c r="R168" i="14" s="1"/>
  <c r="AM156" i="14" a="1"/>
  <c r="AM156" i="14" s="1"/>
  <c r="AH160" i="14" a="1"/>
  <c r="AH160" i="14" s="1"/>
  <c r="AO155" i="14" a="1"/>
  <c r="AO155" i="14" s="1"/>
  <c r="AK178" i="14" a="1"/>
  <c r="AK178" i="14" s="1"/>
  <c r="AS164" i="14" a="1"/>
  <c r="AS164" i="14" s="1"/>
  <c r="S172" i="14" a="1"/>
  <c r="S172" i="14" s="1"/>
  <c r="AD157" i="14" a="1"/>
  <c r="AD157" i="14" s="1"/>
  <c r="T156" i="14" a="1"/>
  <c r="T156" i="14" s="1"/>
  <c r="U176" i="14" a="1"/>
  <c r="U176" i="14" s="1"/>
  <c r="Z150" i="14" a="1"/>
  <c r="Z150" i="14" s="1"/>
  <c r="AP170" i="14" a="1"/>
  <c r="AP170" i="14" s="1"/>
  <c r="AL148" i="14" a="1"/>
  <c r="AL148" i="14" s="1"/>
  <c r="T162" i="14" a="1"/>
  <c r="T162" i="14" s="1"/>
  <c r="AG165" i="14" a="1"/>
  <c r="AG165" i="14" s="1"/>
  <c r="W179" i="14" a="1"/>
  <c r="W179" i="14" s="1"/>
  <c r="U154" i="14" a="1"/>
  <c r="U154" i="14" s="1"/>
  <c r="AO149" i="14" a="1"/>
  <c r="AO149" i="14" s="1"/>
  <c r="AK162" i="14" a="1"/>
  <c r="AK162" i="14" s="1"/>
  <c r="AN150" i="14" a="1"/>
  <c r="AN150" i="14" s="1"/>
  <c r="AI144" i="14" a="1"/>
  <c r="AI144" i="14" s="1"/>
  <c r="AB175" i="14" a="1"/>
  <c r="AB175" i="14" s="1"/>
  <c r="AA173" i="14" a="1"/>
  <c r="AA173" i="14" s="1"/>
  <c r="S153" i="14" a="1"/>
  <c r="S153" i="14" s="1"/>
  <c r="S151" i="14" a="1"/>
  <c r="S151" i="14" s="1"/>
  <c r="Y149" i="14" a="1"/>
  <c r="Y149" i="14" s="1"/>
  <c r="AL167" i="14" a="1"/>
  <c r="AL167" i="14" s="1"/>
  <c r="AG146" i="14" a="1"/>
  <c r="AG146" i="14" s="1"/>
  <c r="AL154" i="14" a="1"/>
  <c r="AL154" i="14" s="1"/>
  <c r="AH178" i="14" a="1"/>
  <c r="AH178" i="14" s="1"/>
  <c r="AJ158" i="14" a="1"/>
  <c r="AJ158" i="14" s="1"/>
  <c r="AD148" i="14" a="1"/>
  <c r="AD148" i="14" s="1"/>
  <c r="AF160" i="14" a="1"/>
  <c r="AF160" i="14" s="1"/>
  <c r="X149" i="14" a="1"/>
  <c r="X149" i="14" s="1"/>
  <c r="AD166" i="14" a="1"/>
  <c r="AD166" i="14" s="1"/>
  <c r="K160" i="14" a="1"/>
  <c r="K160" i="14" s="1"/>
  <c r="S152" i="14" a="1"/>
  <c r="S152" i="14" s="1"/>
  <c r="AD178" i="14" a="1"/>
  <c r="AD178" i="14" s="1"/>
  <c r="AE146" i="14" a="1"/>
  <c r="AE146" i="14" s="1"/>
  <c r="AS168" i="14" a="1"/>
  <c r="AS168" i="14" s="1"/>
  <c r="AH156" i="14" a="1"/>
  <c r="AH156" i="14" s="1"/>
  <c r="AH162" i="14" a="1"/>
  <c r="AH162" i="14" s="1"/>
  <c r="AM271" i="14" a="1"/>
  <c r="AM271" i="14" s="1"/>
  <c r="AO279" i="14" a="1"/>
  <c r="AO279" i="14" s="1"/>
  <c r="AF14" i="16" s="1"/>
  <c r="AO278" i="14" a="1"/>
  <c r="AO278" i="14" s="1"/>
  <c r="AF13" i="16" s="1"/>
  <c r="AH276" i="14" a="1"/>
  <c r="AH276" i="14" s="1"/>
  <c r="Y11" i="16" s="1"/>
  <c r="AK275" i="14" a="1"/>
  <c r="AK275" i="14" s="1"/>
  <c r="AB10" i="16" s="1"/>
  <c r="Z273" i="14" a="1"/>
  <c r="Z273" i="14" s="1"/>
  <c r="Q8" i="16" s="1"/>
  <c r="M298" i="14" a="1"/>
  <c r="M298" i="14" s="1"/>
  <c r="D49" i="16" s="1"/>
  <c r="E49" i="16" s="1"/>
  <c r="T307" i="14" a="1"/>
  <c r="T307" i="14" s="1"/>
  <c r="AD300" i="14" a="1"/>
  <c r="AD300" i="14" s="1"/>
  <c r="U51" i="16" s="1"/>
  <c r="T287" i="14" a="1"/>
  <c r="T287" i="14" s="1"/>
  <c r="K22" i="16" s="1"/>
  <c r="AR291" i="14" a="1"/>
  <c r="AR291" i="14" s="1"/>
  <c r="AI42" i="16" s="1"/>
  <c r="AL287" i="14" a="1"/>
  <c r="AL287" i="14" s="1"/>
  <c r="AC22" i="16" s="1"/>
  <c r="AJ292" i="14" a="1"/>
  <c r="AJ292" i="14" s="1"/>
  <c r="AA43" i="16" s="1"/>
  <c r="L282" i="14" a="1"/>
  <c r="L282" i="14" s="1"/>
  <c r="C17" i="16" s="1"/>
  <c r="M299" i="14" a="1"/>
  <c r="M299" i="14" s="1"/>
  <c r="D50" i="16" s="1"/>
  <c r="E50" i="16" s="1"/>
  <c r="AO304" i="14" a="1"/>
  <c r="AO304" i="14" s="1"/>
  <c r="S280" i="14" a="1"/>
  <c r="S280" i="14" s="1"/>
  <c r="J15" i="16" s="1"/>
  <c r="K282" i="14" a="1"/>
  <c r="K282" i="14" s="1"/>
  <c r="U278" i="14" a="1"/>
  <c r="U278" i="14" s="1"/>
  <c r="L13" i="16" s="1"/>
  <c r="T290" i="14" a="1"/>
  <c r="T290" i="14" s="1"/>
  <c r="K41" i="16" s="1"/>
  <c r="AN295" i="14" a="1"/>
  <c r="AN295" i="14" s="1"/>
  <c r="AE46" i="16" s="1"/>
  <c r="M303" i="14" a="1"/>
  <c r="M303" i="14" s="1"/>
  <c r="D54" i="16" s="1"/>
  <c r="E54" i="16" s="1"/>
  <c r="AD271" i="14" a="1"/>
  <c r="AD271" i="14" s="1"/>
  <c r="AK288" i="14" a="1"/>
  <c r="AK288" i="14" s="1"/>
  <c r="AB23" i="16" s="1"/>
  <c r="AE298" i="14" a="1"/>
  <c r="AE298" i="14" s="1"/>
  <c r="V49" i="16" s="1"/>
  <c r="AI306" i="14" a="1"/>
  <c r="AI306" i="14" s="1"/>
  <c r="AN276" i="14" a="1"/>
  <c r="AN276" i="14" s="1"/>
  <c r="AE11" i="16" s="1"/>
  <c r="AJ287" i="14" a="1"/>
  <c r="AJ287" i="14" s="1"/>
  <c r="AA22" i="16" s="1"/>
  <c r="T302" i="14" a="1"/>
  <c r="T302" i="14" s="1"/>
  <c r="K53" i="16" s="1"/>
  <c r="U289" i="14" a="1"/>
  <c r="U289" i="14" s="1"/>
  <c r="L40" i="16" s="1"/>
  <c r="Y288" i="14" a="1"/>
  <c r="Y288" i="14" s="1"/>
  <c r="P23" i="16" s="1"/>
  <c r="AH305" i="14" a="1"/>
  <c r="AH305" i="14" s="1"/>
  <c r="AD290" i="14" a="1"/>
  <c r="AD290" i="14" s="1"/>
  <c r="U41" i="16" s="1"/>
  <c r="AN281" i="14" a="1"/>
  <c r="AN281" i="14" s="1"/>
  <c r="AE16" i="16" s="1"/>
  <c r="W271" i="14" a="1"/>
  <c r="W271" i="14" s="1"/>
  <c r="Y300" i="14" a="1"/>
  <c r="Y300" i="14" s="1"/>
  <c r="P51" i="16" s="1"/>
  <c r="T293" i="14" a="1"/>
  <c r="T293" i="14" s="1"/>
  <c r="K44" i="16" s="1"/>
  <c r="M296" i="14" a="1"/>
  <c r="M296" i="14" s="1"/>
  <c r="D47" i="16" s="1"/>
  <c r="E47" i="16" s="1"/>
  <c r="AI272" i="14" a="1"/>
  <c r="AI272" i="14" s="1"/>
  <c r="Z7" i="16" s="1"/>
  <c r="AR281" i="14" a="1"/>
  <c r="AR281" i="14" s="1"/>
  <c r="AI16" i="16" s="1"/>
  <c r="AQ286" i="14" a="1"/>
  <c r="AQ286" i="14" s="1"/>
  <c r="AH21" i="16" s="1"/>
  <c r="AA289" i="14" a="1"/>
  <c r="AA289" i="14" s="1"/>
  <c r="R40" i="16" s="1"/>
  <c r="L279" i="14" a="1"/>
  <c r="L279" i="14" s="1"/>
  <c r="C14" i="16" s="1"/>
  <c r="AD305" i="14" a="1"/>
  <c r="AD305" i="14" s="1"/>
  <c r="U294" i="14" a="1"/>
  <c r="U294" i="14" s="1"/>
  <c r="L45" i="16" s="1"/>
  <c r="AM301" i="14" a="1"/>
  <c r="AM301" i="14" s="1"/>
  <c r="AD52" i="16" s="1"/>
  <c r="W284" i="14" a="1"/>
  <c r="W284" i="14" s="1"/>
  <c r="N19" i="16" s="1"/>
  <c r="T305" i="14" a="1"/>
  <c r="T305" i="14" s="1"/>
  <c r="AB272" i="14" a="1"/>
  <c r="AB272" i="14" s="1"/>
  <c r="S7" i="16" s="1"/>
  <c r="AA273" i="14" a="1"/>
  <c r="AA273" i="14" s="1"/>
  <c r="R8" i="16" s="1"/>
  <c r="L274" i="14" a="1"/>
  <c r="L274" i="14" s="1"/>
  <c r="C9" i="16" s="1"/>
  <c r="AN288" i="14" a="1"/>
  <c r="AN288" i="14" s="1"/>
  <c r="AE23" i="16" s="1"/>
  <c r="AJ289" i="14" a="1"/>
  <c r="AJ289" i="14" s="1"/>
  <c r="AA40" i="16" s="1"/>
  <c r="V290" i="14" a="1"/>
  <c r="V290" i="14" s="1"/>
  <c r="M41" i="16" s="1"/>
  <c r="AP306" i="14" a="1"/>
  <c r="AP306" i="14" s="1"/>
  <c r="AD303" i="14" a="1"/>
  <c r="AD303" i="14" s="1"/>
  <c r="U54" i="16" s="1"/>
  <c r="V295" i="14" a="1"/>
  <c r="V295" i="14" s="1"/>
  <c r="M46" i="16" s="1"/>
  <c r="AC271" i="14" a="1"/>
  <c r="AC271" i="14" s="1"/>
  <c r="M282" i="14" a="1"/>
  <c r="M282" i="14" s="1"/>
  <c r="D17" i="16" s="1"/>
  <c r="E17" i="16" s="1"/>
  <c r="S304" i="14" a="1"/>
  <c r="S304" i="14" s="1"/>
  <c r="W297" i="14" a="1"/>
  <c r="W297" i="14" s="1"/>
  <c r="N48" i="16" s="1"/>
  <c r="AA298" i="14" a="1"/>
  <c r="AA298" i="14" s="1"/>
  <c r="R49" i="16" s="1"/>
  <c r="X282" i="14" a="1"/>
  <c r="X282" i="14" s="1"/>
  <c r="O17" i="16" s="1"/>
  <c r="AP302" i="14" a="1"/>
  <c r="AP302" i="14" s="1"/>
  <c r="AG53" i="16" s="1"/>
  <c r="AR304" i="14" a="1"/>
  <c r="AR304" i="14" s="1"/>
  <c r="AL292" i="14" a="1"/>
  <c r="AL292" i="14" s="1"/>
  <c r="AC43" i="16" s="1"/>
  <c r="AO292" i="14" a="1"/>
  <c r="AO292" i="14" s="1"/>
  <c r="AF43" i="16" s="1"/>
  <c r="Y289" i="14" a="1"/>
  <c r="Y289" i="14" s="1"/>
  <c r="P40" i="16" s="1"/>
  <c r="AI275" i="14" a="1"/>
  <c r="AI275" i="14" s="1"/>
  <c r="Z10" i="16" s="1"/>
  <c r="AP278" i="14" a="1"/>
  <c r="AP278" i="14" s="1"/>
  <c r="AG13" i="16" s="1"/>
  <c r="Y280" i="14" a="1"/>
  <c r="Y280" i="14" s="1"/>
  <c r="P15" i="16" s="1"/>
  <c r="AA283" i="14" a="1"/>
  <c r="AA283" i="14" s="1"/>
  <c r="R18" i="16" s="1"/>
  <c r="AI283" i="14" a="1"/>
  <c r="AI283" i="14" s="1"/>
  <c r="Z18" i="16" s="1"/>
  <c r="AC292" i="14" a="1"/>
  <c r="AC292" i="14" s="1"/>
  <c r="T43" i="16" s="1"/>
  <c r="AI304" i="14" a="1"/>
  <c r="AI304" i="14" s="1"/>
  <c r="AE304" i="14" a="1"/>
  <c r="AE304" i="14" s="1"/>
  <c r="AI293" i="14" a="1"/>
  <c r="AI293" i="14" s="1"/>
  <c r="Z44" i="16" s="1"/>
  <c r="L304" i="14" a="1"/>
  <c r="L304" i="14" s="1"/>
  <c r="M272" i="14" a="1"/>
  <c r="M272" i="14" s="1"/>
  <c r="D7" i="16" s="1"/>
  <c r="E7" i="16" s="1"/>
  <c r="AG302" i="14" a="1"/>
  <c r="AG302" i="14" s="1"/>
  <c r="X53" i="16" s="1"/>
  <c r="AM282" i="14" a="1"/>
  <c r="AM282" i="14" s="1"/>
  <c r="AD17" i="16" s="1"/>
  <c r="AO280" i="14" a="1"/>
  <c r="AO280" i="14" s="1"/>
  <c r="AF15" i="16" s="1"/>
  <c r="U273" i="14" a="1"/>
  <c r="U273" i="14" s="1"/>
  <c r="L8" i="16" s="1"/>
  <c r="AI274" i="14" a="1"/>
  <c r="AI274" i="14" s="1"/>
  <c r="Z9" i="16" s="1"/>
  <c r="L285" i="14" a="1"/>
  <c r="L285" i="14" s="1"/>
  <c r="C20" i="16" s="1"/>
  <c r="R284" i="14" a="1"/>
  <c r="R284" i="14" s="1"/>
  <c r="I19" i="16" s="1"/>
  <c r="AJ284" i="14" a="1"/>
  <c r="AJ284" i="14" s="1"/>
  <c r="AA19" i="16" s="1"/>
  <c r="W288" i="14" a="1"/>
  <c r="W288" i="14" s="1"/>
  <c r="N23" i="16" s="1"/>
  <c r="AE300" i="14" a="1"/>
  <c r="AE300" i="14" s="1"/>
  <c r="V51" i="16" s="1"/>
  <c r="W299" i="14" a="1"/>
  <c r="W299" i="14" s="1"/>
  <c r="N50" i="16" s="1"/>
  <c r="AG285" i="14" a="1"/>
  <c r="AG285" i="14" s="1"/>
  <c r="X20" i="16" s="1"/>
  <c r="W272" i="14" a="1"/>
  <c r="W272" i="14" s="1"/>
  <c r="N7" i="16" s="1"/>
  <c r="AG307" i="14" a="1"/>
  <c r="AG307" i="14" s="1"/>
  <c r="M271" i="14" a="1"/>
  <c r="M271" i="14" s="1"/>
  <c r="AG286" i="14" a="1"/>
  <c r="AG286" i="14" s="1"/>
  <c r="X21" i="16" s="1"/>
  <c r="AL283" i="14" a="1"/>
  <c r="AL283" i="14" s="1"/>
  <c r="AC18" i="16" s="1"/>
  <c r="AE295" i="14" a="1"/>
  <c r="AE295" i="14" s="1"/>
  <c r="V46" i="16" s="1"/>
  <c r="AM307" i="14" a="1"/>
  <c r="AM307" i="14" s="1"/>
  <c r="X304" i="14" a="1"/>
  <c r="X304" i="14" s="1"/>
  <c r="AD275" i="14" a="1"/>
  <c r="AD275" i="14" s="1"/>
  <c r="U10" i="16" s="1"/>
  <c r="U301" i="14" a="1"/>
  <c r="U301" i="14" s="1"/>
  <c r="L52" i="16" s="1"/>
  <c r="Y290" i="14" a="1"/>
  <c r="Y290" i="14" s="1"/>
  <c r="P41" i="16" s="1"/>
  <c r="AE301" i="14" a="1"/>
  <c r="AE301" i="14" s="1"/>
  <c r="V52" i="16" s="1"/>
  <c r="AC282" i="14" a="1"/>
  <c r="AC282" i="14" s="1"/>
  <c r="T17" i="16" s="1"/>
  <c r="AO298" i="14" a="1"/>
  <c r="AO298" i="14" s="1"/>
  <c r="AF49" i="16" s="1"/>
  <c r="S293" i="14" a="1"/>
  <c r="S293" i="14" s="1"/>
  <c r="J44" i="16" s="1"/>
  <c r="AR286" i="14" a="1"/>
  <c r="AR286" i="14" s="1"/>
  <c r="AI21" i="16" s="1"/>
  <c r="AE294" i="14" a="1"/>
  <c r="AE294" i="14" s="1"/>
  <c r="V45" i="16" s="1"/>
  <c r="AJ277" i="14" a="1"/>
  <c r="AJ277" i="14" s="1"/>
  <c r="AA12" i="16" s="1"/>
  <c r="Z272" i="14" a="1"/>
  <c r="Z272" i="14" s="1"/>
  <c r="Q7" i="16" s="1"/>
  <c r="AN287" i="14" a="1"/>
  <c r="AN287" i="14" s="1"/>
  <c r="AE22" i="16" s="1"/>
  <c r="AP291" i="14" a="1"/>
  <c r="AP291" i="14" s="1"/>
  <c r="AG42" i="16" s="1"/>
  <c r="AK287" i="14" a="1"/>
  <c r="AK287" i="14" s="1"/>
  <c r="AB22" i="16" s="1"/>
  <c r="S289" i="14" a="1"/>
  <c r="S289" i="14" s="1"/>
  <c r="J40" i="16" s="1"/>
  <c r="AG288" i="14" a="1"/>
  <c r="AG288" i="14" s="1"/>
  <c r="X23" i="16" s="1"/>
  <c r="S272" i="14" a="1"/>
  <c r="S272" i="14" s="1"/>
  <c r="J7" i="16" s="1"/>
  <c r="AF299" i="14" a="1"/>
  <c r="AF299" i="14" s="1"/>
  <c r="W50" i="16" s="1"/>
  <c r="T299" i="14" a="1"/>
  <c r="T299" i="14" s="1"/>
  <c r="K50" i="16" s="1"/>
  <c r="AD273" i="14" a="1"/>
  <c r="AD273" i="14" s="1"/>
  <c r="U8" i="16" s="1"/>
  <c r="AP283" i="14" a="1"/>
  <c r="AP283" i="14" s="1"/>
  <c r="AG18" i="16" s="1"/>
  <c r="AP297" i="14" a="1"/>
  <c r="AP297" i="14" s="1"/>
  <c r="AG48" i="16" s="1"/>
  <c r="AR290" i="14" a="1"/>
  <c r="AR290" i="14" s="1"/>
  <c r="AI41" i="16" s="1"/>
  <c r="U282" i="14" a="1"/>
  <c r="U282" i="14" s="1"/>
  <c r="L17" i="16" s="1"/>
  <c r="AE279" i="14" a="1"/>
  <c r="AE279" i="14" s="1"/>
  <c r="V14" i="16" s="1"/>
  <c r="AB284" i="14" a="1"/>
  <c r="AB284" i="14" s="1"/>
  <c r="S19" i="16" s="1"/>
  <c r="AS294" i="14" a="1"/>
  <c r="AS294" i="14" s="1"/>
  <c r="AJ45" i="16" s="1"/>
  <c r="AO299" i="14" a="1"/>
  <c r="AO299" i="14" s="1"/>
  <c r="AF50" i="16" s="1"/>
  <c r="AL278" i="14" a="1"/>
  <c r="AL278" i="14" s="1"/>
  <c r="AC13" i="16" s="1"/>
  <c r="AA304" i="14" a="1"/>
  <c r="AA304" i="14" s="1"/>
  <c r="AC298" i="14" a="1"/>
  <c r="AC298" i="14" s="1"/>
  <c r="T49" i="16" s="1"/>
  <c r="Z276" i="14" a="1"/>
  <c r="Z276" i="14" s="1"/>
  <c r="Q11" i="16" s="1"/>
  <c r="Z281" i="14" a="1"/>
  <c r="Z281" i="14" s="1"/>
  <c r="Q16" i="16" s="1"/>
  <c r="AF285" i="14" a="1"/>
  <c r="AF285" i="14" s="1"/>
  <c r="W20" i="16" s="1"/>
  <c r="X291" i="14" a="1"/>
  <c r="X291" i="14" s="1"/>
  <c r="O42" i="16" s="1"/>
  <c r="AI303" i="14" a="1"/>
  <c r="AI303" i="14" s="1"/>
  <c r="Z54" i="16" s="1"/>
  <c r="AI273" i="14" a="1"/>
  <c r="AI273" i="14" s="1"/>
  <c r="Z8" i="16" s="1"/>
  <c r="V279" i="14" a="1"/>
  <c r="V279" i="14" s="1"/>
  <c r="M14" i="16" s="1"/>
  <c r="AA272" i="14" a="1"/>
  <c r="AA272" i="14" s="1"/>
  <c r="R7" i="16" s="1"/>
  <c r="X280" i="14" a="1"/>
  <c r="X280" i="14" s="1"/>
  <c r="O15" i="16" s="1"/>
  <c r="AR293" i="14" a="1"/>
  <c r="AR293" i="14" s="1"/>
  <c r="AI44" i="16" s="1"/>
  <c r="AR303" i="14" a="1"/>
  <c r="AR303" i="14" s="1"/>
  <c r="AI54" i="16" s="1"/>
  <c r="AG276" i="14" a="1"/>
  <c r="AG276" i="14" s="1"/>
  <c r="X11" i="16" s="1"/>
  <c r="AK303" i="14" a="1"/>
  <c r="AK303" i="14" s="1"/>
  <c r="AB54" i="16" s="1"/>
  <c r="AB273" i="14" a="1"/>
  <c r="AB273" i="14" s="1"/>
  <c r="S8" i="16" s="1"/>
  <c r="AB298" i="14" a="1"/>
  <c r="AB298" i="14" s="1"/>
  <c r="S49" i="16" s="1"/>
  <c r="W305" i="14" a="1"/>
  <c r="W305" i="14" s="1"/>
  <c r="AG301" i="14" a="1"/>
  <c r="AG301" i="14" s="1"/>
  <c r="X52" i="16" s="1"/>
  <c r="AN280" i="14" a="1"/>
  <c r="AN280" i="14" s="1"/>
  <c r="AE15" i="16" s="1"/>
  <c r="AD291" i="14" a="1"/>
  <c r="AD291" i="14" s="1"/>
  <c r="U42" i="16" s="1"/>
  <c r="AB305" i="14" a="1"/>
  <c r="AB305" i="14" s="1"/>
  <c r="AF307" i="14" a="1"/>
  <c r="AF307" i="14" s="1"/>
  <c r="S296" i="14" a="1"/>
  <c r="S296" i="14" s="1"/>
  <c r="J47" i="16" s="1"/>
  <c r="Z280" i="14" a="1"/>
  <c r="Z280" i="14" s="1"/>
  <c r="Q15" i="16" s="1"/>
  <c r="AP285" i="14" a="1"/>
  <c r="AP285" i="14" s="1"/>
  <c r="AG20" i="16" s="1"/>
  <c r="AC286" i="14" a="1"/>
  <c r="AC286" i="14" s="1"/>
  <c r="T21" i="16" s="1"/>
  <c r="AB288" i="14" a="1"/>
  <c r="AB288" i="14" s="1"/>
  <c r="S23" i="16" s="1"/>
  <c r="K284" i="14" a="1"/>
  <c r="K284" i="14" s="1"/>
  <c r="Z286" i="14" a="1"/>
  <c r="Z286" i="14" s="1"/>
  <c r="Q21" i="16" s="1"/>
  <c r="AA290" i="14" a="1"/>
  <c r="AA290" i="14" s="1"/>
  <c r="R41" i="16" s="1"/>
  <c r="K287" i="14" a="1"/>
  <c r="K287" i="14" s="1"/>
  <c r="X279" i="14" a="1"/>
  <c r="X279" i="14" s="1"/>
  <c r="O14" i="16" s="1"/>
  <c r="AP294" i="14" a="1"/>
  <c r="AP294" i="14" s="1"/>
  <c r="AG45" i="16" s="1"/>
  <c r="AI300" i="14" a="1"/>
  <c r="AI300" i="14" s="1"/>
  <c r="Z51" i="16" s="1"/>
  <c r="T280" i="14" a="1"/>
  <c r="T280" i="14" s="1"/>
  <c r="K15" i="16" s="1"/>
  <c r="U283" i="14" a="1"/>
  <c r="U283" i="14" s="1"/>
  <c r="L18" i="16" s="1"/>
  <c r="AI281" i="14" a="1"/>
  <c r="AI281" i="14" s="1"/>
  <c r="Z16" i="16" s="1"/>
  <c r="R295" i="14" a="1"/>
  <c r="R295" i="14" s="1"/>
  <c r="I46" i="16" s="1"/>
  <c r="AC277" i="14" a="1"/>
  <c r="AC277" i="14" s="1"/>
  <c r="T12" i="16" s="1"/>
  <c r="Z271" i="14" a="1"/>
  <c r="Z271" i="14" s="1"/>
  <c r="T274" i="14" a="1"/>
  <c r="T274" i="14" s="1"/>
  <c r="K9" i="16" s="1"/>
  <c r="K286" i="14" a="1"/>
  <c r="K286" i="14" s="1"/>
  <c r="T297" i="14" a="1"/>
  <c r="T297" i="14" s="1"/>
  <c r="K48" i="16" s="1"/>
  <c r="AF280" i="14" a="1"/>
  <c r="AF280" i="14" s="1"/>
  <c r="W15" i="16" s="1"/>
  <c r="T282" i="14" a="1"/>
  <c r="T282" i="14" s="1"/>
  <c r="K17" i="16" s="1"/>
  <c r="AK272" i="14" a="1"/>
  <c r="AK272" i="14" s="1"/>
  <c r="AB7" i="16" s="1"/>
  <c r="Z306" i="14" a="1"/>
  <c r="Z306" i="14" s="1"/>
  <c r="W292" i="14" a="1"/>
  <c r="W292" i="14" s="1"/>
  <c r="N43" i="16" s="1"/>
  <c r="AG275" i="14" a="1"/>
  <c r="AG275" i="14" s="1"/>
  <c r="X10" i="16" s="1"/>
  <c r="U274" i="14" a="1"/>
  <c r="U274" i="14" s="1"/>
  <c r="L9" i="16" s="1"/>
  <c r="AN296" i="14" a="1"/>
  <c r="AN296" i="14" s="1"/>
  <c r="AE47" i="16" s="1"/>
  <c r="Z294" i="14" a="1"/>
  <c r="Z294" i="14" s="1"/>
  <c r="Q45" i="16" s="1"/>
  <c r="AD292" i="14" a="1"/>
  <c r="AD292" i="14" s="1"/>
  <c r="U43" i="16" s="1"/>
  <c r="AS278" i="14" a="1"/>
  <c r="AS278" i="14" s="1"/>
  <c r="AJ13" i="16" s="1"/>
  <c r="AQ276" i="14" a="1"/>
  <c r="AQ276" i="14" s="1"/>
  <c r="AH11" i="16" s="1"/>
  <c r="S277" i="14" a="1"/>
  <c r="S277" i="14" s="1"/>
  <c r="J12" i="16" s="1"/>
  <c r="T294" i="14" a="1"/>
  <c r="T294" i="14" s="1"/>
  <c r="K45" i="16" s="1"/>
  <c r="W276" i="14" a="1"/>
  <c r="W276" i="14" s="1"/>
  <c r="N11" i="16" s="1"/>
  <c r="AO302" i="14" a="1"/>
  <c r="AO302" i="14" s="1"/>
  <c r="AF53" i="16" s="1"/>
  <c r="AR284" i="14" a="1"/>
  <c r="AR284" i="14" s="1"/>
  <c r="AI19" i="16" s="1"/>
  <c r="AI285" i="14" a="1"/>
  <c r="AI285" i="14" s="1"/>
  <c r="Z20" i="16" s="1"/>
  <c r="Y306" i="14" a="1"/>
  <c r="Y306" i="14" s="1"/>
  <c r="AK292" i="14" a="1"/>
  <c r="AK292" i="14" s="1"/>
  <c r="AB43" i="16" s="1"/>
  <c r="AI292" i="14" a="1"/>
  <c r="AI292" i="14" s="1"/>
  <c r="Z43" i="16" s="1"/>
  <c r="AA281" i="14" a="1"/>
  <c r="AA281" i="14" s="1"/>
  <c r="R16" i="16" s="1"/>
  <c r="AC297" i="14" a="1"/>
  <c r="AC297" i="14" s="1"/>
  <c r="T48" i="16" s="1"/>
  <c r="T300" i="14" a="1"/>
  <c r="T300" i="14" s="1"/>
  <c r="K51" i="16" s="1"/>
  <c r="AN306" i="14" a="1"/>
  <c r="AN306" i="14" s="1"/>
  <c r="R293" i="14" a="1"/>
  <c r="R293" i="14" s="1"/>
  <c r="I44" i="16" s="1"/>
  <c r="AI286" i="14" a="1"/>
  <c r="AI286" i="14" s="1"/>
  <c r="Z21" i="16" s="1"/>
  <c r="AG298" i="14" a="1"/>
  <c r="AG298" i="14" s="1"/>
  <c r="X49" i="16" s="1"/>
  <c r="AK293" i="14" a="1"/>
  <c r="AK293" i="14" s="1"/>
  <c r="AB44" i="16" s="1"/>
  <c r="K271" i="14" a="1"/>
  <c r="K271" i="14" s="1"/>
  <c r="L300" i="14" a="1"/>
  <c r="L300" i="14" s="1"/>
  <c r="C51" i="16" s="1"/>
  <c r="B51" i="16" s="1"/>
  <c r="AJ305" i="14" a="1"/>
  <c r="AJ305" i="14" s="1"/>
  <c r="AC294" i="14" a="1"/>
  <c r="AC294" i="14" s="1"/>
  <c r="T45" i="16" s="1"/>
  <c r="M292" i="14" a="1"/>
  <c r="M292" i="14" s="1"/>
  <c r="D43" i="16" s="1"/>
  <c r="E43" i="16" s="1"/>
  <c r="X301" i="14" a="1"/>
  <c r="X301" i="14" s="1"/>
  <c r="O52" i="16" s="1"/>
  <c r="AF278" i="14" a="1"/>
  <c r="AF278" i="14" s="1"/>
  <c r="W13" i="16" s="1"/>
  <c r="AA297" i="14" a="1"/>
  <c r="AA297" i="14" s="1"/>
  <c r="R48" i="16" s="1"/>
  <c r="AK298" i="14" a="1"/>
  <c r="AK298" i="14" s="1"/>
  <c r="AB49" i="16" s="1"/>
  <c r="AP303" i="14" a="1"/>
  <c r="AP303" i="14" s="1"/>
  <c r="AG54" i="16" s="1"/>
  <c r="W281" i="14" a="1"/>
  <c r="W281" i="14" s="1"/>
  <c r="N16" i="16" s="1"/>
  <c r="AQ272" i="14" a="1"/>
  <c r="AQ272" i="14" s="1"/>
  <c r="AH7" i="16" s="1"/>
  <c r="K298" i="14" a="1"/>
  <c r="K298" i="14" s="1"/>
  <c r="AG293" i="14" a="1"/>
  <c r="AG293" i="14" s="1"/>
  <c r="X44" i="16" s="1"/>
  <c r="AJ275" i="14" a="1"/>
  <c r="AJ275" i="14" s="1"/>
  <c r="AA10" i="16" s="1"/>
  <c r="L291" i="14" a="1"/>
  <c r="L291" i="14" s="1"/>
  <c r="C42" i="16" s="1"/>
  <c r="B42" i="16" s="1"/>
  <c r="V277" i="14" a="1"/>
  <c r="V277" i="14" s="1"/>
  <c r="M12" i="16" s="1"/>
  <c r="AF291" i="14" a="1"/>
  <c r="AF291" i="14" s="1"/>
  <c r="W42" i="16" s="1"/>
  <c r="AM297" i="14" a="1"/>
  <c r="AM297" i="14" s="1"/>
  <c r="AD48" i="16" s="1"/>
  <c r="AM305" i="14" a="1"/>
  <c r="AM305" i="14" s="1"/>
  <c r="R276" i="14" a="1"/>
  <c r="R276" i="14" s="1"/>
  <c r="I11" i="16" s="1"/>
  <c r="AD295" i="14" a="1"/>
  <c r="AD295" i="14" s="1"/>
  <c r="U46" i="16" s="1"/>
  <c r="AF297" i="14" a="1"/>
  <c r="AF297" i="14" s="1"/>
  <c r="W48" i="16" s="1"/>
  <c r="Y294" i="14" a="1"/>
  <c r="Y294" i="14" s="1"/>
  <c r="P45" i="16" s="1"/>
  <c r="AR271" i="14" a="1"/>
  <c r="AR271" i="14" s="1"/>
  <c r="AM277" i="14" a="1"/>
  <c r="AM277" i="14" s="1"/>
  <c r="AD12" i="16" s="1"/>
  <c r="AJ288" i="14" a="1"/>
  <c r="AJ288" i="14" s="1"/>
  <c r="AA23" i="16" s="1"/>
  <c r="AR274" i="14" a="1"/>
  <c r="AR274" i="14" s="1"/>
  <c r="AI9" i="16" s="1"/>
  <c r="AQ291" i="14" a="1"/>
  <c r="AQ291" i="14" s="1"/>
  <c r="AH42" i="16" s="1"/>
  <c r="AK297" i="14" a="1"/>
  <c r="AK297" i="14" s="1"/>
  <c r="AB48" i="16" s="1"/>
  <c r="W296" i="14" a="1"/>
  <c r="W296" i="14" s="1"/>
  <c r="N47" i="16" s="1"/>
  <c r="AD297" i="14" a="1"/>
  <c r="AD297" i="14" s="1"/>
  <c r="U48" i="16" s="1"/>
  <c r="AP273" i="14" a="1"/>
  <c r="AP273" i="14" s="1"/>
  <c r="AG8" i="16" s="1"/>
  <c r="T306" i="14" a="1"/>
  <c r="T306" i="14" s="1"/>
  <c r="R302" i="14" a="1"/>
  <c r="R302" i="14" s="1"/>
  <c r="I53" i="16" s="1"/>
  <c r="W302" i="14" a="1"/>
  <c r="W302" i="14" s="1"/>
  <c r="N53" i="16" s="1"/>
  <c r="V276" i="14" a="1"/>
  <c r="V276" i="14" s="1"/>
  <c r="M11" i="16" s="1"/>
  <c r="L273" i="14" a="1"/>
  <c r="L273" i="14" s="1"/>
  <c r="C8" i="16" s="1"/>
  <c r="K297" i="14" a="1"/>
  <c r="K297" i="14" s="1"/>
  <c r="AO295" i="14" a="1"/>
  <c r="AO295" i="14" s="1"/>
  <c r="AF46" i="16" s="1"/>
  <c r="L271" i="14" a="1"/>
  <c r="L271" i="14" s="1"/>
  <c r="AF273" i="14" a="1"/>
  <c r="AF273" i="14" s="1"/>
  <c r="W8" i="16" s="1"/>
  <c r="AR276" i="14" a="1"/>
  <c r="AR276" i="14" s="1"/>
  <c r="AI11" i="16" s="1"/>
  <c r="AI295" i="14" a="1"/>
  <c r="AI295" i="14" s="1"/>
  <c r="Z46" i="16" s="1"/>
  <c r="R285" i="14" a="1"/>
  <c r="R285" i="14" s="1"/>
  <c r="I20" i="16" s="1"/>
  <c r="AB291" i="14" a="1"/>
  <c r="AB291" i="14" s="1"/>
  <c r="S42" i="16" s="1"/>
  <c r="AJ298" i="14" a="1"/>
  <c r="AJ298" i="14" s="1"/>
  <c r="AA49" i="16" s="1"/>
  <c r="AG292" i="14" a="1"/>
  <c r="AG292" i="14" s="1"/>
  <c r="X43" i="16" s="1"/>
  <c r="W289" i="14" a="1"/>
  <c r="W289" i="14" s="1"/>
  <c r="N40" i="16" s="1"/>
  <c r="M300" i="14" a="1"/>
  <c r="M300" i="14" s="1"/>
  <c r="D51" i="16" s="1"/>
  <c r="E51" i="16" s="1"/>
  <c r="AN299" i="14" a="1"/>
  <c r="AN299" i="14" s="1"/>
  <c r="AE50" i="16" s="1"/>
  <c r="AL275" i="14" a="1"/>
  <c r="AL275" i="14" s="1"/>
  <c r="AC10" i="16" s="1"/>
  <c r="V272" i="14" a="1"/>
  <c r="V272" i="14" s="1"/>
  <c r="M7" i="16" s="1"/>
  <c r="AG279" i="14" a="1"/>
  <c r="AG279" i="14" s="1"/>
  <c r="X14" i="16" s="1"/>
  <c r="AS298" i="14" a="1"/>
  <c r="AS298" i="14" s="1"/>
  <c r="AJ49" i="16" s="1"/>
  <c r="AO306" i="14" a="1"/>
  <c r="AO306" i="14" s="1"/>
  <c r="AJ282" i="14" a="1"/>
  <c r="AJ282" i="14" s="1"/>
  <c r="AA17" i="16" s="1"/>
  <c r="S291" i="14" a="1"/>
  <c r="S291" i="14" s="1"/>
  <c r="J42" i="16" s="1"/>
  <c r="U288" i="14" a="1"/>
  <c r="U288" i="14" s="1"/>
  <c r="L23" i="16" s="1"/>
  <c r="AK307" i="14" a="1"/>
  <c r="AK307" i="14" s="1"/>
  <c r="W287" i="14" a="1"/>
  <c r="W287" i="14" s="1"/>
  <c r="N22" i="16" s="1"/>
  <c r="AL301" i="14" a="1"/>
  <c r="AL301" i="14" s="1"/>
  <c r="AC52" i="16" s="1"/>
  <c r="AE303" i="14" a="1"/>
  <c r="AE303" i="14" s="1"/>
  <c r="V54" i="16" s="1"/>
  <c r="AG305" i="14" a="1"/>
  <c r="AG305" i="14" s="1"/>
  <c r="T301" i="14" a="1"/>
  <c r="T301" i="14" s="1"/>
  <c r="K52" i="16" s="1"/>
  <c r="R282" i="14" a="1"/>
  <c r="R282" i="14" s="1"/>
  <c r="I17" i="16" s="1"/>
  <c r="AE275" i="14" a="1"/>
  <c r="AE275" i="14" s="1"/>
  <c r="V10" i="16" s="1"/>
  <c r="AP304" i="14" a="1"/>
  <c r="AP304" i="14" s="1"/>
  <c r="AM274" i="14" a="1"/>
  <c r="AM274" i="14" s="1"/>
  <c r="AD9" i="16" s="1"/>
  <c r="AJ301" i="14" a="1"/>
  <c r="AJ301" i="14" s="1"/>
  <c r="AA52" i="16" s="1"/>
  <c r="Z303" i="14" a="1"/>
  <c r="Z303" i="14" s="1"/>
  <c r="Q54" i="16" s="1"/>
  <c r="AH281" i="14" a="1"/>
  <c r="AH281" i="14" s="1"/>
  <c r="Y16" i="16" s="1"/>
  <c r="L272" i="14" a="1"/>
  <c r="L272" i="14" s="1"/>
  <c r="C7" i="16" s="1"/>
  <c r="W285" i="14" a="1"/>
  <c r="W285" i="14" s="1"/>
  <c r="N20" i="16" s="1"/>
  <c r="T273" i="14" a="1"/>
  <c r="T273" i="14" s="1"/>
  <c r="K8" i="16" s="1"/>
  <c r="M280" i="14" a="1"/>
  <c r="M280" i="14" s="1"/>
  <c r="D15" i="16" s="1"/>
  <c r="E15" i="16" s="1"/>
  <c r="AF294" i="14" a="1"/>
  <c r="AF294" i="14" s="1"/>
  <c r="W45" i="16" s="1"/>
  <c r="Z291" i="14" a="1"/>
  <c r="Z291" i="14" s="1"/>
  <c r="Q42" i="16" s="1"/>
  <c r="AK291" i="14" a="1"/>
  <c r="AK291" i="14" s="1"/>
  <c r="AB42" i="16" s="1"/>
  <c r="AL302" i="14" a="1"/>
  <c r="AL302" i="14" s="1"/>
  <c r="AC53" i="16" s="1"/>
  <c r="U297" i="14" a="1"/>
  <c r="U297" i="14" s="1"/>
  <c r="L48" i="16" s="1"/>
  <c r="AD272" i="14" a="1"/>
  <c r="AD272" i="14" s="1"/>
  <c r="U7" i="16" s="1"/>
  <c r="M288" i="14" a="1"/>
  <c r="M288" i="14" s="1"/>
  <c r="D23" i="16" s="1"/>
  <c r="E23" i="16" s="1"/>
  <c r="Z287" i="14" a="1"/>
  <c r="Z287" i="14" s="1"/>
  <c r="Q22" i="16" s="1"/>
  <c r="AI277" i="14" a="1"/>
  <c r="AI277" i="14" s="1"/>
  <c r="Z12" i="16" s="1"/>
  <c r="AP286" i="14" a="1"/>
  <c r="AP286" i="14" s="1"/>
  <c r="AG21" i="16" s="1"/>
  <c r="T288" i="14" a="1"/>
  <c r="T288" i="14" s="1"/>
  <c r="K23" i="16" s="1"/>
  <c r="V293" i="14" a="1"/>
  <c r="V293" i="14" s="1"/>
  <c r="M44" i="16" s="1"/>
  <c r="AA277" i="14" a="1"/>
  <c r="AA277" i="14" s="1"/>
  <c r="R12" i="16" s="1"/>
  <c r="AL276" i="14" a="1"/>
  <c r="AL276" i="14" s="1"/>
  <c r="AC11" i="16" s="1"/>
  <c r="Y304" i="14" a="1"/>
  <c r="Y304" i="14" s="1"/>
  <c r="K296" i="14" a="1"/>
  <c r="K296" i="14" s="1"/>
  <c r="AP276" i="14" a="1"/>
  <c r="AP276" i="14" s="1"/>
  <c r="AG11" i="16" s="1"/>
  <c r="AR295" i="14" a="1"/>
  <c r="AR295" i="14" s="1"/>
  <c r="AI46" i="16" s="1"/>
  <c r="V287" i="14" a="1"/>
  <c r="V287" i="14" s="1"/>
  <c r="M22" i="16" s="1"/>
  <c r="AR272" i="14" a="1"/>
  <c r="AR272" i="14" s="1"/>
  <c r="AI7" i="16" s="1"/>
  <c r="M285" i="14" a="1"/>
  <c r="M285" i="14" s="1"/>
  <c r="D20" i="16" s="1"/>
  <c r="E20" i="16" s="1"/>
  <c r="Y283" i="14" a="1"/>
  <c r="Y283" i="14" s="1"/>
  <c r="P18" i="16" s="1"/>
  <c r="AA305" i="14" a="1"/>
  <c r="AA305" i="14" s="1"/>
  <c r="AO287" i="14" a="1"/>
  <c r="AO287" i="14" s="1"/>
  <c r="AF22" i="16" s="1"/>
  <c r="T279" i="14" a="1"/>
  <c r="T279" i="14" s="1"/>
  <c r="K14" i="16" s="1"/>
  <c r="L290" i="14" a="1"/>
  <c r="L290" i="14" s="1"/>
  <c r="C41" i="16" s="1"/>
  <c r="B41" i="16" s="1"/>
  <c r="AE272" i="14" a="1"/>
  <c r="AE272" i="14" s="1"/>
  <c r="V7" i="16" s="1"/>
  <c r="X302" i="14" a="1"/>
  <c r="X302" i="14" s="1"/>
  <c r="O53" i="16" s="1"/>
  <c r="AH290" i="14" a="1"/>
  <c r="AH290" i="14" s="1"/>
  <c r="Y41" i="16" s="1"/>
  <c r="X275" i="14" a="1"/>
  <c r="X275" i="14" s="1"/>
  <c r="O10" i="16" s="1"/>
  <c r="AH298" i="14" a="1"/>
  <c r="AH298" i="14" s="1"/>
  <c r="Y49" i="16" s="1"/>
  <c r="U272" i="14" a="1"/>
  <c r="U272" i="14" s="1"/>
  <c r="L7" i="16" s="1"/>
  <c r="AB307" i="14" a="1"/>
  <c r="AB307" i="14" s="1"/>
  <c r="Y307" i="14" a="1"/>
  <c r="Y307" i="14" s="1"/>
  <c r="M290" i="14" a="1"/>
  <c r="M290" i="14" s="1"/>
  <c r="D41" i="16" s="1"/>
  <c r="E41" i="16" s="1"/>
  <c r="K294" i="14" a="1"/>
  <c r="K294" i="14" s="1"/>
  <c r="AP279" i="14" a="1"/>
  <c r="AP279" i="14" s="1"/>
  <c r="AG14" i="16" s="1"/>
  <c r="AM279" i="14" a="1"/>
  <c r="AM279" i="14" s="1"/>
  <c r="AD14" i="16" s="1"/>
  <c r="L277" i="14" a="1"/>
  <c r="L277" i="14" s="1"/>
  <c r="C12" i="16" s="1"/>
  <c r="AK296" i="14" a="1"/>
  <c r="AK296" i="14" s="1"/>
  <c r="AB47" i="16" s="1"/>
  <c r="U305" i="14" a="1"/>
  <c r="U305" i="14" s="1"/>
  <c r="R301" i="14" a="1"/>
  <c r="R301" i="14" s="1"/>
  <c r="I52" i="16" s="1"/>
  <c r="K304" i="14" a="1"/>
  <c r="K304" i="14" s="1"/>
  <c r="AN274" i="14" a="1"/>
  <c r="AN274" i="14" s="1"/>
  <c r="AE9" i="16" s="1"/>
  <c r="S297" i="14" a="1"/>
  <c r="S297" i="14" s="1"/>
  <c r="J48" i="16" s="1"/>
  <c r="AA278" i="14" a="1"/>
  <c r="AA278" i="14" s="1"/>
  <c r="R13" i="16" s="1"/>
  <c r="W282" i="14" a="1"/>
  <c r="W282" i="14" s="1"/>
  <c r="N17" i="16" s="1"/>
  <c r="AQ285" i="14" a="1"/>
  <c r="AQ285" i="14" s="1"/>
  <c r="AH20" i="16" s="1"/>
  <c r="K293" i="14" a="1"/>
  <c r="K293" i="14" s="1"/>
  <c r="M275" i="14" a="1"/>
  <c r="M275" i="14" s="1"/>
  <c r="D10" i="16" s="1"/>
  <c r="E10" i="16" s="1"/>
  <c r="V280" i="14" a="1"/>
  <c r="V280" i="14" s="1"/>
  <c r="M15" i="16" s="1"/>
  <c r="AJ280" i="14" a="1"/>
  <c r="AJ280" i="14" s="1"/>
  <c r="AA15" i="16" s="1"/>
  <c r="AB281" i="14" a="1"/>
  <c r="AB281" i="14" s="1"/>
  <c r="S16" i="16" s="1"/>
  <c r="M293" i="14" a="1"/>
  <c r="M293" i="14" s="1"/>
  <c r="D44" i="16" s="1"/>
  <c r="E44" i="16" s="1"/>
  <c r="AK290" i="14" a="1"/>
  <c r="AK290" i="14" s="1"/>
  <c r="AB41" i="16" s="1"/>
  <c r="R299" i="14" a="1"/>
  <c r="R299" i="14" s="1"/>
  <c r="I50" i="16" s="1"/>
  <c r="AI299" i="14" a="1"/>
  <c r="AI299" i="14" s="1"/>
  <c r="Z50" i="16" s="1"/>
  <c r="AD277" i="14" a="1"/>
  <c r="AD277" i="14" s="1"/>
  <c r="U12" i="16" s="1"/>
  <c r="T277" i="14" a="1"/>
  <c r="T277" i="14" s="1"/>
  <c r="K12" i="16" s="1"/>
  <c r="AJ297" i="14" a="1"/>
  <c r="AJ297" i="14" s="1"/>
  <c r="AA48" i="16" s="1"/>
  <c r="R274" i="14" a="1"/>
  <c r="R274" i="14" s="1"/>
  <c r="I9" i="16" s="1"/>
  <c r="S292" i="14" a="1"/>
  <c r="S292" i="14" s="1"/>
  <c r="J43" i="16" s="1"/>
  <c r="S273" i="14" a="1"/>
  <c r="S273" i="14" s="1"/>
  <c r="J8" i="16" s="1"/>
  <c r="AM293" i="14" a="1"/>
  <c r="AM293" i="14" s="1"/>
  <c r="AD44" i="16" s="1"/>
  <c r="AO297" i="14" a="1"/>
  <c r="AO297" i="14" s="1"/>
  <c r="AF48" i="16" s="1"/>
  <c r="AQ304" i="14" a="1"/>
  <c r="AQ304" i="14" s="1"/>
  <c r="AS297" i="14" a="1"/>
  <c r="AS297" i="14" s="1"/>
  <c r="AJ48" i="16" s="1"/>
  <c r="K292" i="14" a="1"/>
  <c r="K292" i="14" s="1"/>
  <c r="AJ279" i="14" a="1"/>
  <c r="AJ279" i="14" s="1"/>
  <c r="AA14" i="16" s="1"/>
  <c r="Y297" i="14" a="1"/>
  <c r="Y297" i="14" s="1"/>
  <c r="P48" i="16" s="1"/>
  <c r="AH307" i="14" a="1"/>
  <c r="AH307" i="14" s="1"/>
  <c r="AG277" i="14" a="1"/>
  <c r="AG277" i="14" s="1"/>
  <c r="X12" i="16" s="1"/>
  <c r="R280" i="14" a="1"/>
  <c r="R280" i="14" s="1"/>
  <c r="I15" i="16" s="1"/>
  <c r="AB292" i="14" a="1"/>
  <c r="AB292" i="14" s="1"/>
  <c r="S43" i="16" s="1"/>
  <c r="AA303" i="14" a="1"/>
  <c r="AA303" i="14" s="1"/>
  <c r="R54" i="16" s="1"/>
  <c r="AA271" i="14" a="1"/>
  <c r="AA271" i="14" s="1"/>
  <c r="V298" i="14" a="1"/>
  <c r="V298" i="14" s="1"/>
  <c r="M49" i="16" s="1"/>
  <c r="AC285" i="14" a="1"/>
  <c r="AC285" i="14" s="1"/>
  <c r="T20" i="16" s="1"/>
  <c r="K288" i="14" a="1"/>
  <c r="K288" i="14" s="1"/>
  <c r="AP305" i="14" a="1"/>
  <c r="AP305" i="14" s="1"/>
  <c r="AS295" i="14" a="1"/>
  <c r="AS295" i="14" s="1"/>
  <c r="AJ46" i="16" s="1"/>
  <c r="AC276" i="14" a="1"/>
  <c r="AC276" i="14" s="1"/>
  <c r="T11" i="16" s="1"/>
  <c r="AD276" i="14" a="1"/>
  <c r="AD276" i="14" s="1"/>
  <c r="U11" i="16" s="1"/>
  <c r="AB283" i="14" a="1"/>
  <c r="AB283" i="14" s="1"/>
  <c r="S18" i="16" s="1"/>
  <c r="AH300" i="14" a="1"/>
  <c r="AH300" i="14" s="1"/>
  <c r="Y51" i="16" s="1"/>
  <c r="AN291" i="14" a="1"/>
  <c r="AN291" i="14" s="1"/>
  <c r="AE42" i="16" s="1"/>
  <c r="AR288" i="14" a="1"/>
  <c r="AR288" i="14" s="1"/>
  <c r="AI23" i="16" s="1"/>
  <c r="Y284" i="14" a="1"/>
  <c r="Y284" i="14" s="1"/>
  <c r="P19" i="16" s="1"/>
  <c r="AQ273" i="14" a="1"/>
  <c r="AQ273" i="14" s="1"/>
  <c r="AH8" i="16" s="1"/>
  <c r="AL290" i="14" a="1"/>
  <c r="AL290" i="14" s="1"/>
  <c r="AC41" i="16" s="1"/>
  <c r="AL307" i="14" a="1"/>
  <c r="AL307" i="14" s="1"/>
  <c r="L286" i="14" a="1"/>
  <c r="L286" i="14" s="1"/>
  <c r="C21" i="16" s="1"/>
  <c r="V274" i="14" a="1"/>
  <c r="V274" i="14" s="1"/>
  <c r="M9" i="16" s="1"/>
  <c r="AE273" i="14" a="1"/>
  <c r="AE273" i="14" s="1"/>
  <c r="V8" i="16" s="1"/>
  <c r="Y287" i="14" a="1"/>
  <c r="Y287" i="14" s="1"/>
  <c r="P22" i="16" s="1"/>
  <c r="U295" i="14" a="1"/>
  <c r="U295" i="14" s="1"/>
  <c r="L46" i="16" s="1"/>
  <c r="AS273" i="14" a="1"/>
  <c r="AS273" i="14" s="1"/>
  <c r="AJ8" i="16" s="1"/>
  <c r="AS280" i="14" a="1"/>
  <c r="AS280" i="14" s="1"/>
  <c r="AJ15" i="16" s="1"/>
  <c r="AM303" i="14" a="1"/>
  <c r="AM303" i="14" s="1"/>
  <c r="AD54" i="16" s="1"/>
  <c r="AC302" i="14" a="1"/>
  <c r="AC302" i="14" s="1"/>
  <c r="T53" i="16" s="1"/>
  <c r="K305" i="14" a="1"/>
  <c r="K305" i="14" s="1"/>
  <c r="AH295" i="14" a="1"/>
  <c r="AH295" i="14" s="1"/>
  <c r="Y46" i="16" s="1"/>
  <c r="AQ303" i="14" a="1"/>
  <c r="AQ303" i="14" s="1"/>
  <c r="AH54" i="16" s="1"/>
  <c r="AF276" i="14" a="1"/>
  <c r="AF276" i="14" s="1"/>
  <c r="W11" i="16" s="1"/>
  <c r="X297" i="14" a="1"/>
  <c r="X297" i="14" s="1"/>
  <c r="O48" i="16" s="1"/>
  <c r="AR307" i="14" a="1"/>
  <c r="AR307" i="14" s="1"/>
  <c r="L284" i="14" a="1"/>
  <c r="L284" i="14" s="1"/>
  <c r="C19" i="16" s="1"/>
  <c r="M297" i="14" a="1"/>
  <c r="M297" i="14" s="1"/>
  <c r="D48" i="16" s="1"/>
  <c r="E48" i="16" s="1"/>
  <c r="AQ297" i="14" a="1"/>
  <c r="AQ297" i="14" s="1"/>
  <c r="AH48" i="16" s="1"/>
  <c r="AC275" i="14" a="1"/>
  <c r="AC275" i="14" s="1"/>
  <c r="T10" i="16" s="1"/>
  <c r="S294" i="14" a="1"/>
  <c r="S294" i="14" s="1"/>
  <c r="J45" i="16" s="1"/>
  <c r="X305" i="14" a="1"/>
  <c r="X305" i="14" s="1"/>
  <c r="K272" i="14" a="1"/>
  <c r="K272" i="14" s="1"/>
  <c r="AF302" i="14" a="1"/>
  <c r="AF302" i="14" s="1"/>
  <c r="W53" i="16" s="1"/>
  <c r="Y272" i="14" a="1"/>
  <c r="Y272" i="14" s="1"/>
  <c r="P7" i="16" s="1"/>
  <c r="AF281" i="14" a="1"/>
  <c r="AF281" i="14" s="1"/>
  <c r="W16" i="16" s="1"/>
  <c r="AS274" i="14" a="1"/>
  <c r="AS274" i="14" s="1"/>
  <c r="AJ9" i="16" s="1"/>
  <c r="AA291" i="14" a="1"/>
  <c r="AA291" i="14" s="1"/>
  <c r="R42" i="16" s="1"/>
  <c r="AL271" i="14" a="1"/>
  <c r="AL271" i="14" s="1"/>
  <c r="AO273" i="14" a="1"/>
  <c r="AO273" i="14" s="1"/>
  <c r="AF8" i="16" s="1"/>
  <c r="T286" i="14" a="1"/>
  <c r="T286" i="14" s="1"/>
  <c r="K21" i="16" s="1"/>
  <c r="S284" i="14" a="1"/>
  <c r="S284" i="14" s="1"/>
  <c r="J19" i="16" s="1"/>
  <c r="AQ306" i="14" a="1"/>
  <c r="AQ306" i="14" s="1"/>
  <c r="V306" i="14" a="1"/>
  <c r="V306" i="14" s="1"/>
  <c r="AA307" i="14" a="1"/>
  <c r="AA307" i="14" s="1"/>
  <c r="AI294" i="14" a="1"/>
  <c r="AI294" i="14" s="1"/>
  <c r="Z45" i="16" s="1"/>
  <c r="AC288" i="14" a="1"/>
  <c r="AC288" i="14" s="1"/>
  <c r="T23" i="16" s="1"/>
  <c r="AD281" i="14" a="1"/>
  <c r="AD281" i="14" s="1"/>
  <c r="U16" i="16" s="1"/>
  <c r="AL273" i="14" a="1"/>
  <c r="AL273" i="14" s="1"/>
  <c r="AC8" i="16" s="1"/>
  <c r="X287" i="14" a="1"/>
  <c r="X287" i="14" s="1"/>
  <c r="O22" i="16" s="1"/>
  <c r="AH283" i="14" a="1"/>
  <c r="AH283" i="14" s="1"/>
  <c r="Y18" i="16" s="1"/>
  <c r="AJ274" i="14" a="1"/>
  <c r="AJ274" i="14" s="1"/>
  <c r="AA9" i="16" s="1"/>
  <c r="AI279" i="14" a="1"/>
  <c r="AI279" i="14" s="1"/>
  <c r="Z14" i="16" s="1"/>
  <c r="AL299" i="14" a="1"/>
  <c r="AL299" i="14" s="1"/>
  <c r="AC50" i="16" s="1"/>
  <c r="W280" i="14" a="1"/>
  <c r="W280" i="14" s="1"/>
  <c r="N15" i="16" s="1"/>
  <c r="X278" i="14" a="1"/>
  <c r="X278" i="14" s="1"/>
  <c r="O13" i="16" s="1"/>
  <c r="AC304" i="14" a="1"/>
  <c r="AC304" i="14" s="1"/>
  <c r="AM283" i="14" a="1"/>
  <c r="AM283" i="14" s="1"/>
  <c r="AD18" i="16" s="1"/>
  <c r="K291" i="14" a="1"/>
  <c r="K291" i="14" s="1"/>
  <c r="Y271" i="14" a="1"/>
  <c r="Y271" i="14" s="1"/>
  <c r="Y279" i="14" a="1"/>
  <c r="Y279" i="14" s="1"/>
  <c r="P14" i="16" s="1"/>
  <c r="Y276" i="14" a="1"/>
  <c r="Y276" i="14" s="1"/>
  <c r="P11" i="16" s="1"/>
  <c r="AF301" i="14" a="1"/>
  <c r="AF301" i="14" s="1"/>
  <c r="W52" i="16" s="1"/>
  <c r="AL279" i="14" a="1"/>
  <c r="AL279" i="14" s="1"/>
  <c r="AC14" i="16" s="1"/>
  <c r="AK280" i="14" a="1"/>
  <c r="AK280" i="14" s="1"/>
  <c r="AB15" i="16" s="1"/>
  <c r="L288" i="14" a="1"/>
  <c r="L288" i="14" s="1"/>
  <c r="C23" i="16" s="1"/>
  <c r="T281" i="14" a="1"/>
  <c r="T281" i="14" s="1"/>
  <c r="K16" i="16" s="1"/>
  <c r="AO296" i="14" a="1"/>
  <c r="AO296" i="14" s="1"/>
  <c r="AF47" i="16" s="1"/>
  <c r="T304" i="14" a="1"/>
  <c r="T304" i="14" s="1"/>
  <c r="AO303" i="14" a="1"/>
  <c r="AO303" i="14" s="1"/>
  <c r="AF54" i="16" s="1"/>
  <c r="AD285" i="14" a="1"/>
  <c r="AD285" i="14" s="1"/>
  <c r="U20" i="16" s="1"/>
  <c r="Z279" i="14" a="1"/>
  <c r="Z279" i="14" s="1"/>
  <c r="Q14" i="16" s="1"/>
  <c r="U298" i="14" a="1"/>
  <c r="U298" i="14" s="1"/>
  <c r="L49" i="16" s="1"/>
  <c r="S274" i="14" a="1"/>
  <c r="S274" i="14" s="1"/>
  <c r="J9" i="16" s="1"/>
  <c r="AP287" i="14" a="1"/>
  <c r="AP287" i="14" s="1"/>
  <c r="AG22" i="16" s="1"/>
  <c r="K302" i="14" a="1"/>
  <c r="K302" i="14" s="1"/>
  <c r="Z289" i="14" a="1"/>
  <c r="Z289" i="14" s="1"/>
  <c r="Q40" i="16" s="1"/>
  <c r="S275" i="14" a="1"/>
  <c r="S275" i="14" s="1"/>
  <c r="J10" i="16" s="1"/>
  <c r="AA288" i="14" a="1"/>
  <c r="AA288" i="14" s="1"/>
  <c r="R23" i="16" s="1"/>
  <c r="S285" i="14" a="1"/>
  <c r="S285" i="14" s="1"/>
  <c r="J20" i="16" s="1"/>
  <c r="M306" i="14" a="1"/>
  <c r="M306" i="14" s="1"/>
  <c r="AD289" i="14" a="1"/>
  <c r="AD289" i="14" s="1"/>
  <c r="U40" i="16" s="1"/>
  <c r="M294" i="14" a="1"/>
  <c r="M294" i="14" s="1"/>
  <c r="D45" i="16" s="1"/>
  <c r="E45" i="16" s="1"/>
  <c r="AE281" i="14" a="1"/>
  <c r="AE281" i="14" s="1"/>
  <c r="V16" i="16" s="1"/>
  <c r="AJ295" i="14" a="1"/>
  <c r="AJ295" i="14" s="1"/>
  <c r="AA46" i="16" s="1"/>
  <c r="K301" i="14" a="1"/>
  <c r="K301" i="14" s="1"/>
  <c r="AK278" i="14" a="1"/>
  <c r="AK278" i="14" s="1"/>
  <c r="AB13" i="16" s="1"/>
  <c r="AG280" i="14" a="1"/>
  <c r="AG280" i="14" s="1"/>
  <c r="X15" i="16" s="1"/>
  <c r="X295" i="14" a="1"/>
  <c r="X295" i="14" s="1"/>
  <c r="O46" i="16" s="1"/>
  <c r="AO294" i="14" a="1"/>
  <c r="AO294" i="14" s="1"/>
  <c r="AF45" i="16" s="1"/>
  <c r="AA284" i="14" a="1"/>
  <c r="AA284" i="14" s="1"/>
  <c r="R19" i="16" s="1"/>
  <c r="AL284" i="14" a="1"/>
  <c r="AL284" i="14" s="1"/>
  <c r="AC19" i="16" s="1"/>
  <c r="AC303" i="14" a="1"/>
  <c r="AC303" i="14" s="1"/>
  <c r="T54" i="16" s="1"/>
  <c r="AD278" i="14" a="1"/>
  <c r="AD278" i="14" s="1"/>
  <c r="U13" i="16" s="1"/>
  <c r="AP284" i="14" a="1"/>
  <c r="AP284" i="14" s="1"/>
  <c r="AG19" i="16" s="1"/>
  <c r="S278" i="14" a="1"/>
  <c r="S278" i="14" s="1"/>
  <c r="J13" i="16" s="1"/>
  <c r="Z302" i="14" a="1"/>
  <c r="Z302" i="14" s="1"/>
  <c r="Q53" i="16" s="1"/>
  <c r="AC289" i="14" a="1"/>
  <c r="AC289" i="14" s="1"/>
  <c r="T40" i="16" s="1"/>
  <c r="W291" i="14" a="1"/>
  <c r="W291" i="14" s="1"/>
  <c r="N42" i="16" s="1"/>
  <c r="AQ300" i="14" a="1"/>
  <c r="AQ300" i="14" s="1"/>
  <c r="AH51" i="16" s="1"/>
  <c r="AK300" i="14" a="1"/>
  <c r="AK300" i="14" s="1"/>
  <c r="AB51" i="16" s="1"/>
  <c r="AH293" i="14" a="1"/>
  <c r="AH293" i="14" s="1"/>
  <c r="Y44" i="16" s="1"/>
  <c r="AC287" i="14" a="1"/>
  <c r="AC287" i="14" s="1"/>
  <c r="T22" i="16" s="1"/>
  <c r="R291" i="14" a="1"/>
  <c r="R291" i="14" s="1"/>
  <c r="I42" i="16" s="1"/>
  <c r="AP299" i="14" a="1"/>
  <c r="AP299" i="14" s="1"/>
  <c r="AG50" i="16" s="1"/>
  <c r="AP274" i="14" a="1"/>
  <c r="AP274" i="14" s="1"/>
  <c r="AG9" i="16" s="1"/>
  <c r="W273" i="14" a="1"/>
  <c r="W273" i="14" s="1"/>
  <c r="N8" i="16" s="1"/>
  <c r="L301" i="14" a="1"/>
  <c r="L301" i="14" s="1"/>
  <c r="C52" i="16" s="1"/>
  <c r="B52" i="16" s="1"/>
  <c r="AS301" i="14" a="1"/>
  <c r="AS301" i="14" s="1"/>
  <c r="AJ52" i="16" s="1"/>
  <c r="V275" i="14" a="1"/>
  <c r="V275" i="14" s="1"/>
  <c r="M10" i="16" s="1"/>
  <c r="L294" i="14" a="1"/>
  <c r="L294" i="14" s="1"/>
  <c r="C45" i="16" s="1"/>
  <c r="B45" i="16" s="1"/>
  <c r="AO283" i="14" a="1"/>
  <c r="AO283" i="14" s="1"/>
  <c r="AF18" i="16" s="1"/>
  <c r="AE284" i="14" a="1"/>
  <c r="AE284" i="14" s="1"/>
  <c r="V19" i="16" s="1"/>
  <c r="AP296" i="14" a="1"/>
  <c r="AP296" i="14" s="1"/>
  <c r="AG47" i="16" s="1"/>
  <c r="AB276" i="14" a="1"/>
  <c r="AB276" i="14" s="1"/>
  <c r="S11" i="16" s="1"/>
  <c r="V296" i="14" a="1"/>
  <c r="V296" i="14" s="1"/>
  <c r="M47" i="16" s="1"/>
  <c r="AP277" i="14" a="1"/>
  <c r="AP277" i="14" s="1"/>
  <c r="AG12" i="16" s="1"/>
  <c r="Z296" i="14" a="1"/>
  <c r="Z296" i="14" s="1"/>
  <c r="Q47" i="16" s="1"/>
  <c r="AP288" i="14" a="1"/>
  <c r="AP288" i="14" s="1"/>
  <c r="AG23" i="16" s="1"/>
  <c r="AP301" i="14" a="1"/>
  <c r="AP301" i="14" s="1"/>
  <c r="AG52" i="16" s="1"/>
  <c r="AD299" i="14" a="1"/>
  <c r="AD299" i="14" s="1"/>
  <c r="U50" i="16" s="1"/>
  <c r="U296" i="14" a="1"/>
  <c r="U296" i="14" s="1"/>
  <c r="L47" i="16" s="1"/>
  <c r="M277" i="14" a="1"/>
  <c r="M277" i="14" s="1"/>
  <c r="D12" i="16" s="1"/>
  <c r="E12" i="16" s="1"/>
  <c r="AK306" i="14" a="1"/>
  <c r="AK306" i="14" s="1"/>
  <c r="V305" i="14" a="1"/>
  <c r="V305" i="14" s="1"/>
  <c r="Y282" i="14" a="1"/>
  <c r="Y282" i="14" s="1"/>
  <c r="P17" i="16" s="1"/>
  <c r="U284" i="14" a="1"/>
  <c r="U284" i="14" s="1"/>
  <c r="L19" i="16" s="1"/>
  <c r="AQ279" i="14" a="1"/>
  <c r="AQ279" i="14" s="1"/>
  <c r="AH14" i="16" s="1"/>
  <c r="AA296" i="14" a="1"/>
  <c r="AA296" i="14" s="1"/>
  <c r="R47" i="16" s="1"/>
  <c r="AI298" i="14" a="1"/>
  <c r="AI298" i="14" s="1"/>
  <c r="Z49" i="16" s="1"/>
  <c r="AK279" i="14" a="1"/>
  <c r="AK279" i="14" s="1"/>
  <c r="AB14" i="16" s="1"/>
  <c r="AN275" i="14" a="1"/>
  <c r="AN275" i="14" s="1"/>
  <c r="AE10" i="16" s="1"/>
  <c r="AE271" i="14" a="1"/>
  <c r="AE271" i="14" s="1"/>
  <c r="AP271" i="14" a="1"/>
  <c r="AP271" i="14" s="1"/>
  <c r="AE278" i="14" a="1"/>
  <c r="AE278" i="14" s="1"/>
  <c r="V13" i="16" s="1"/>
  <c r="AA300" i="14" a="1"/>
  <c r="AA300" i="14" s="1"/>
  <c r="R51" i="16" s="1"/>
  <c r="AH288" i="14" a="1"/>
  <c r="AH288" i="14" s="1"/>
  <c r="Y23" i="16" s="1"/>
  <c r="U275" i="14" a="1"/>
  <c r="U275" i="14" s="1"/>
  <c r="L10" i="16" s="1"/>
  <c r="AA275" i="14" a="1"/>
  <c r="AA275" i="14" s="1"/>
  <c r="R10" i="16" s="1"/>
  <c r="AH280" i="14" a="1"/>
  <c r="AH280" i="14" s="1"/>
  <c r="Y15" i="16" s="1"/>
  <c r="AM275" i="14" a="1"/>
  <c r="AM275" i="14" s="1"/>
  <c r="AD10" i="16" s="1"/>
  <c r="M276" i="14" a="1"/>
  <c r="M276" i="14" s="1"/>
  <c r="D11" i="16" s="1"/>
  <c r="E11" i="16" s="1"/>
  <c r="AN282" i="14" a="1"/>
  <c r="AN282" i="14" s="1"/>
  <c r="AE17" i="16" s="1"/>
  <c r="M305" i="14" a="1"/>
  <c r="M305" i="14" s="1"/>
  <c r="AG282" i="14" a="1"/>
  <c r="AG282" i="14" s="1"/>
  <c r="X17" i="16" s="1"/>
  <c r="AG289" i="14" a="1"/>
  <c r="AG289" i="14" s="1"/>
  <c r="X40" i="16" s="1"/>
  <c r="R305" i="14" a="1"/>
  <c r="R305" i="14" s="1"/>
  <c r="AR289" i="14" a="1"/>
  <c r="AR289" i="14" s="1"/>
  <c r="AI40" i="16" s="1"/>
  <c r="AG303" i="14" a="1"/>
  <c r="AG303" i="14" s="1"/>
  <c r="X54" i="16" s="1"/>
  <c r="Z299" i="14" a="1"/>
  <c r="Z299" i="14" s="1"/>
  <c r="Q50" i="16" s="1"/>
  <c r="AI297" i="14" a="1"/>
  <c r="AI297" i="14" s="1"/>
  <c r="Z48" i="16" s="1"/>
  <c r="AN301" i="14" a="1"/>
  <c r="AN301" i="14" s="1"/>
  <c r="AE52" i="16" s="1"/>
  <c r="W304" i="14" a="1"/>
  <c r="W304" i="14" s="1"/>
  <c r="AM288" i="14" a="1"/>
  <c r="AM288" i="14" s="1"/>
  <c r="AD23" i="16" s="1"/>
  <c r="AE289" i="14" a="1"/>
  <c r="AE289" i="14" s="1"/>
  <c r="V40" i="16" s="1"/>
  <c r="Y278" i="14" a="1"/>
  <c r="Y278" i="14" s="1"/>
  <c r="P13" i="16" s="1"/>
  <c r="AI284" i="14" a="1"/>
  <c r="AI284" i="14" s="1"/>
  <c r="Z19" i="16" s="1"/>
  <c r="M274" i="14" a="1"/>
  <c r="M274" i="14" s="1"/>
  <c r="D9" i="16" s="1"/>
  <c r="E9" i="16" s="1"/>
  <c r="AP295" i="14" a="1"/>
  <c r="AP295" i="14" s="1"/>
  <c r="AG46" i="16" s="1"/>
  <c r="T295" i="14" a="1"/>
  <c r="T295" i="14" s="1"/>
  <c r="K46" i="16" s="1"/>
  <c r="AI271" i="14" a="1"/>
  <c r="AI271" i="14" s="1"/>
  <c r="K303" i="14" a="1"/>
  <c r="K303" i="14" s="1"/>
  <c r="AQ299" i="14" a="1"/>
  <c r="AQ299" i="14" s="1"/>
  <c r="AH50" i="16" s="1"/>
  <c r="L292" i="14" a="1"/>
  <c r="L292" i="14" s="1"/>
  <c r="C43" i="16" s="1"/>
  <c r="B43" i="16" s="1"/>
  <c r="AD302" i="14" a="1"/>
  <c r="AD302" i="14" s="1"/>
  <c r="U53" i="16" s="1"/>
  <c r="S271" i="14" a="1"/>
  <c r="S271" i="14" s="1"/>
  <c r="Z304" i="14" a="1"/>
  <c r="Z304" i="14" s="1"/>
  <c r="R303" i="14" a="1"/>
  <c r="R303" i="14" s="1"/>
  <c r="I54" i="16" s="1"/>
  <c r="S300" i="14" a="1"/>
  <c r="S300" i="14" s="1"/>
  <c r="J51" i="16" s="1"/>
  <c r="AG299" i="14" a="1"/>
  <c r="AG299" i="14" s="1"/>
  <c r="X50" i="16" s="1"/>
  <c r="M286" i="14" a="1"/>
  <c r="M286" i="14" s="1"/>
  <c r="D21" i="16" s="1"/>
  <c r="E21" i="16" s="1"/>
  <c r="AB275" i="14" a="1"/>
  <c r="AB275" i="14" s="1"/>
  <c r="S10" i="16" s="1"/>
  <c r="AA294" i="14" a="1"/>
  <c r="AA294" i="14" s="1"/>
  <c r="R45" i="16" s="1"/>
  <c r="AL306" i="14" a="1"/>
  <c r="AL306" i="14" s="1"/>
  <c r="AC296" i="14" a="1"/>
  <c r="AC296" i="14" s="1"/>
  <c r="T47" i="16" s="1"/>
  <c r="Y281" i="14" a="1"/>
  <c r="Y281" i="14" s="1"/>
  <c r="P16" i="16" s="1"/>
  <c r="AO274" i="14" a="1"/>
  <c r="AO274" i="14" s="1"/>
  <c r="AF9" i="16" s="1"/>
  <c r="K280" i="14" a="1"/>
  <c r="K280" i="14" s="1"/>
  <c r="AF304" i="14" a="1"/>
  <c r="AF304" i="14" s="1"/>
  <c r="K277" i="14" a="1"/>
  <c r="K277" i="14" s="1"/>
  <c r="AR292" i="14" a="1"/>
  <c r="AR292" i="14" s="1"/>
  <c r="AI43" i="16" s="1"/>
  <c r="Z295" i="14" a="1"/>
  <c r="Z295" i="14" s="1"/>
  <c r="Q46" i="16" s="1"/>
  <c r="L295" i="14" a="1"/>
  <c r="L295" i="14" s="1"/>
  <c r="C46" i="16" s="1"/>
  <c r="B46" i="16" s="1"/>
  <c r="AK276" i="14" a="1"/>
  <c r="AK276" i="14" s="1"/>
  <c r="AB11" i="16" s="1"/>
  <c r="AJ294" i="14" a="1"/>
  <c r="AJ294" i="14" s="1"/>
  <c r="AA45" i="16" s="1"/>
  <c r="AI287" i="14" a="1"/>
  <c r="AI287" i="14" s="1"/>
  <c r="Z22" i="16" s="1"/>
  <c r="AL297" i="14" a="1"/>
  <c r="AL297" i="14" s="1"/>
  <c r="AC48" i="16" s="1"/>
  <c r="AS276" i="14" a="1"/>
  <c r="AS276" i="14" s="1"/>
  <c r="AJ11" i="16" s="1"/>
  <c r="AA286" i="14" a="1"/>
  <c r="AA286" i="14" s="1"/>
  <c r="R21" i="16" s="1"/>
  <c r="AH304" i="14" a="1"/>
  <c r="AH304" i="14" s="1"/>
  <c r="AM272" i="14" a="1"/>
  <c r="AM272" i="14" s="1"/>
  <c r="AD7" i="16" s="1"/>
  <c r="L280" i="14" a="1"/>
  <c r="L280" i="14" s="1"/>
  <c r="C15" i="16" s="1"/>
  <c r="K306" i="14" a="1"/>
  <c r="K306" i="14" s="1"/>
  <c r="AH274" i="14" a="1"/>
  <c r="AH274" i="14" s="1"/>
  <c r="Y9" i="16" s="1"/>
  <c r="AJ286" i="14" a="1"/>
  <c r="AJ286" i="14" s="1"/>
  <c r="AA21" i="16" s="1"/>
  <c r="AQ292" i="14" a="1"/>
  <c r="AQ292" i="14" s="1"/>
  <c r="AH43" i="16" s="1"/>
  <c r="AS275" i="14" a="1"/>
  <c r="AS275" i="14" s="1"/>
  <c r="AJ10" i="16" s="1"/>
  <c r="AB282" i="14" a="1"/>
  <c r="AB282" i="14" s="1"/>
  <c r="S17" i="16" s="1"/>
  <c r="AO272" i="14" a="1"/>
  <c r="AO272" i="14" s="1"/>
  <c r="AF7" i="16" s="1"/>
  <c r="X289" i="14" a="1"/>
  <c r="X289" i="14" s="1"/>
  <c r="O40" i="16" s="1"/>
  <c r="X274" i="14" a="1"/>
  <c r="X274" i="14" s="1"/>
  <c r="O9" i="16" s="1"/>
  <c r="Y295" i="14" a="1"/>
  <c r="Y295" i="14" s="1"/>
  <c r="P46" i="16" s="1"/>
  <c r="AK273" i="14" a="1"/>
  <c r="AK273" i="14" s="1"/>
  <c r="AB8" i="16" s="1"/>
  <c r="AI288" i="14" a="1"/>
  <c r="AI288" i="14" s="1"/>
  <c r="Z23" i="16" s="1"/>
  <c r="AL300" i="14" a="1"/>
  <c r="AL300" i="14" s="1"/>
  <c r="AC51" i="16" s="1"/>
  <c r="Y296" i="14" a="1"/>
  <c r="Y296" i="14" s="1"/>
  <c r="P47" i="16" s="1"/>
  <c r="AL288" i="14" a="1"/>
  <c r="AL288" i="14" s="1"/>
  <c r="AC23" i="16" s="1"/>
  <c r="AO282" i="14" a="1"/>
  <c r="AO282" i="14" s="1"/>
  <c r="AF17" i="16" s="1"/>
  <c r="AC272" i="14" a="1"/>
  <c r="AC272" i="14" s="1"/>
  <c r="T7" i="16" s="1"/>
  <c r="AH275" i="14" a="1"/>
  <c r="AH275" i="14" s="1"/>
  <c r="Y10" i="16" s="1"/>
  <c r="AS283" i="14" a="1"/>
  <c r="AS283" i="14" s="1"/>
  <c r="AJ18" i="16" s="1"/>
  <c r="U291" i="14" a="1"/>
  <c r="U291" i="14" s="1"/>
  <c r="L42" i="16" s="1"/>
  <c r="AF282" i="14" a="1"/>
  <c r="AF282" i="14" s="1"/>
  <c r="W17" i="16" s="1"/>
  <c r="AN284" i="14" a="1"/>
  <c r="AN284" i="14" s="1"/>
  <c r="AE19" i="16" s="1"/>
  <c r="X306" i="14" a="1"/>
  <c r="X306" i="14" s="1"/>
  <c r="AL291" i="14" a="1"/>
  <c r="AL291" i="14" s="1"/>
  <c r="AC42" i="16" s="1"/>
  <c r="L293" i="14" a="1"/>
  <c r="L293" i="14" s="1"/>
  <c r="C44" i="16" s="1"/>
  <c r="B44" i="16" s="1"/>
  <c r="AI302" i="14" a="1"/>
  <c r="AI302" i="14" s="1"/>
  <c r="Z53" i="16" s="1"/>
  <c r="L281" i="14" a="1"/>
  <c r="L281" i="14" s="1"/>
  <c r="C16" i="16" s="1"/>
  <c r="AS303" i="14" a="1"/>
  <c r="AS303" i="14" s="1"/>
  <c r="AJ54" i="16" s="1"/>
  <c r="AM291" i="14" a="1"/>
  <c r="AM291" i="14" s="1"/>
  <c r="AD42" i="16" s="1"/>
  <c r="T284" i="14" a="1"/>
  <c r="T284" i="14" s="1"/>
  <c r="K19" i="16" s="1"/>
  <c r="AH285" i="14" a="1"/>
  <c r="AH285" i="14" s="1"/>
  <c r="Y20" i="16" s="1"/>
  <c r="M307" i="14" a="1"/>
  <c r="M307" i="14" s="1"/>
  <c r="AR279" i="14" a="1"/>
  <c r="AR279" i="14" s="1"/>
  <c r="AI14" i="16" s="1"/>
  <c r="AO281" i="14" a="1"/>
  <c r="AO281" i="14" s="1"/>
  <c r="AF16" i="16" s="1"/>
  <c r="AP300" i="14" a="1"/>
  <c r="AP300" i="14" s="1"/>
  <c r="AG51" i="16" s="1"/>
  <c r="R277" i="14" a="1"/>
  <c r="R277" i="14" s="1"/>
  <c r="I12" i="16" s="1"/>
  <c r="AC278" i="14" a="1"/>
  <c r="AC278" i="14" s="1"/>
  <c r="T13" i="16" s="1"/>
  <c r="AD279" i="14" a="1"/>
  <c r="AD279" i="14" s="1"/>
  <c r="U14" i="16" s="1"/>
  <c r="Z307" i="14" a="1"/>
  <c r="Z307" i="14" s="1"/>
  <c r="AL281" i="14" a="1"/>
  <c r="AL281" i="14" s="1"/>
  <c r="AC16" i="16" s="1"/>
  <c r="AS281" i="14" a="1"/>
  <c r="AS281" i="14" s="1"/>
  <c r="AJ16" i="16" s="1"/>
  <c r="V281" i="14" a="1"/>
  <c r="V281" i="14" s="1"/>
  <c r="M16" i="16" s="1"/>
  <c r="V302" i="14" a="1"/>
  <c r="V302" i="14" s="1"/>
  <c r="M53" i="16" s="1"/>
  <c r="S302" i="14" a="1"/>
  <c r="S302" i="14" s="1"/>
  <c r="J53" i="16" s="1"/>
  <c r="AF305" i="14" a="1"/>
  <c r="AF305" i="14" s="1"/>
  <c r="K274" i="14" a="1"/>
  <c r="K274" i="14" s="1"/>
  <c r="AR300" i="14" a="1"/>
  <c r="AR300" i="14" s="1"/>
  <c r="AI51" i="16" s="1"/>
  <c r="AN289" i="14" a="1"/>
  <c r="AN289" i="14" s="1"/>
  <c r="AE40" i="16" s="1"/>
  <c r="L302" i="14" a="1"/>
  <c r="L302" i="14" s="1"/>
  <c r="C53" i="16" s="1"/>
  <c r="B53" i="16" s="1"/>
  <c r="M284" i="14" a="1"/>
  <c r="M284" i="14" s="1"/>
  <c r="D19" i="16" s="1"/>
  <c r="E19" i="16" s="1"/>
  <c r="AR287" i="14" a="1"/>
  <c r="AR287" i="14" s="1"/>
  <c r="AI22" i="16" s="1"/>
  <c r="L276" i="14" a="1"/>
  <c r="L276" i="14" s="1"/>
  <c r="C11" i="16" s="1"/>
  <c r="X298" i="14" a="1"/>
  <c r="X298" i="14" s="1"/>
  <c r="O49" i="16" s="1"/>
  <c r="R275" i="14" a="1"/>
  <c r="R275" i="14" s="1"/>
  <c r="I10" i="16" s="1"/>
  <c r="L298" i="14" a="1"/>
  <c r="L298" i="14" s="1"/>
  <c r="C49" i="16" s="1"/>
  <c r="B49" i="16" s="1"/>
  <c r="AN300" i="14" a="1"/>
  <c r="AN300" i="14" s="1"/>
  <c r="AE51" i="16" s="1"/>
  <c r="R306" i="14" a="1"/>
  <c r="R306" i="14" s="1"/>
  <c r="R297" i="14" a="1"/>
  <c r="R297" i="14" s="1"/>
  <c r="I48" i="16" s="1"/>
  <c r="AC280" i="14" a="1"/>
  <c r="AC280" i="14" s="1"/>
  <c r="T15" i="16" s="1"/>
  <c r="U304" i="14" a="1"/>
  <c r="U304" i="14" s="1"/>
  <c r="AO275" i="14" a="1"/>
  <c r="AO275" i="14" s="1"/>
  <c r="AF10" i="16" s="1"/>
  <c r="AH282" i="14" a="1"/>
  <c r="AH282" i="14" s="1"/>
  <c r="Y17" i="16" s="1"/>
  <c r="AE305" i="14" a="1"/>
  <c r="AE305" i="14" s="1"/>
  <c r="U279" i="14" a="1"/>
  <c r="U279" i="14" s="1"/>
  <c r="L14" i="16" s="1"/>
  <c r="AM302" i="14" a="1"/>
  <c r="AM302" i="14" s="1"/>
  <c r="AD53" i="16" s="1"/>
  <c r="AC273" i="14" a="1"/>
  <c r="AC273" i="14" s="1"/>
  <c r="T8" i="16" s="1"/>
  <c r="AF283" i="14" a="1"/>
  <c r="AF283" i="14" s="1"/>
  <c r="W18" i="16" s="1"/>
  <c r="AF303" i="14" a="1"/>
  <c r="AF303" i="14" s="1"/>
  <c r="W54" i="16" s="1"/>
  <c r="AP272" i="14" a="1"/>
  <c r="AP272" i="14" s="1"/>
  <c r="AG7" i="16" s="1"/>
  <c r="AN290" i="14" a="1"/>
  <c r="AN290" i="14" s="1"/>
  <c r="AE41" i="16" s="1"/>
  <c r="AI296" i="14" a="1"/>
  <c r="AI296" i="14" s="1"/>
  <c r="Z47" i="16" s="1"/>
  <c r="AN294" i="14" a="1"/>
  <c r="AN294" i="14" s="1"/>
  <c r="AE45" i="16" s="1"/>
  <c r="T276" i="14" a="1"/>
  <c r="T276" i="14" s="1"/>
  <c r="K11" i="16" s="1"/>
  <c r="V301" i="14" a="1"/>
  <c r="V301" i="14" s="1"/>
  <c r="M52" i="16" s="1"/>
  <c r="S276" i="14" a="1"/>
  <c r="S276" i="14" s="1"/>
  <c r="J11" i="16" s="1"/>
  <c r="AO290" i="14" a="1"/>
  <c r="AO290" i="14" s="1"/>
  <c r="AF41" i="16" s="1"/>
  <c r="AO286" i="14" a="1"/>
  <c r="AO286" i="14" s="1"/>
  <c r="AF21" i="16" s="1"/>
  <c r="AK305" i="14" a="1"/>
  <c r="AK305" i="14" s="1"/>
  <c r="AN292" i="14" a="1"/>
  <c r="AN292" i="14" s="1"/>
  <c r="AE43" i="16" s="1"/>
  <c r="AD282" i="14" a="1"/>
  <c r="AD282" i="14" s="1"/>
  <c r="U17" i="16" s="1"/>
  <c r="AN307" i="14" a="1"/>
  <c r="AN307" i="14" s="1"/>
  <c r="AM289" i="14" a="1"/>
  <c r="AM289" i="14" s="1"/>
  <c r="AD40" i="16" s="1"/>
  <c r="Y274" i="14" a="1"/>
  <c r="Y274" i="14" s="1"/>
  <c r="P9" i="16" s="1"/>
  <c r="K278" i="14" a="1"/>
  <c r="K278" i="14" s="1"/>
  <c r="AP282" i="14" a="1"/>
  <c r="AP282" i="14" s="1"/>
  <c r="AG17" i="16" s="1"/>
  <c r="AC279" i="14" a="1"/>
  <c r="AC279" i="14" s="1"/>
  <c r="T14" i="16" s="1"/>
  <c r="U290" i="14" a="1"/>
  <c r="U290" i="14" s="1"/>
  <c r="L41" i="16" s="1"/>
  <c r="AD288" i="14" a="1"/>
  <c r="AD288" i="14" s="1"/>
  <c r="U23" i="16" s="1"/>
  <c r="L296" i="14" a="1"/>
  <c r="L296" i="14" s="1"/>
  <c r="C47" i="16" s="1"/>
  <c r="B47" i="16" s="1"/>
  <c r="K307" i="14" a="1"/>
  <c r="K307" i="14" s="1"/>
  <c r="W300" i="14" a="1"/>
  <c r="W300" i="14" s="1"/>
  <c r="N51" i="16" s="1"/>
  <c r="AL298" i="14" a="1"/>
  <c r="AL298" i="14" s="1"/>
  <c r="AC49" i="16" s="1"/>
  <c r="U302" i="14" a="1"/>
  <c r="U302" i="14" s="1"/>
  <c r="L53" i="16" s="1"/>
  <c r="S298" i="14" a="1"/>
  <c r="S298" i="14" s="1"/>
  <c r="J49" i="16" s="1"/>
  <c r="AH287" i="14" a="1"/>
  <c r="AH287" i="14" s="1"/>
  <c r="Y22" i="16" s="1"/>
  <c r="AA285" i="14" a="1"/>
  <c r="AA285" i="14" s="1"/>
  <c r="R20" i="16" s="1"/>
  <c r="S305" i="14" a="1"/>
  <c r="S305" i="14" s="1"/>
  <c r="AE290" i="14" a="1"/>
  <c r="AE290" i="14" s="1"/>
  <c r="V41" i="16" s="1"/>
  <c r="AS296" i="14" a="1"/>
  <c r="AS296" i="14" s="1"/>
  <c r="AJ47" i="16" s="1"/>
  <c r="AQ302" i="14" a="1"/>
  <c r="AQ302" i="14" s="1"/>
  <c r="AH53" i="16" s="1"/>
  <c r="U306" i="14" a="1"/>
  <c r="U306" i="14" s="1"/>
  <c r="K275" i="14" a="1"/>
  <c r="K275" i="14" s="1"/>
  <c r="AP293" i="14" a="1"/>
  <c r="AP293" i="14" s="1"/>
  <c r="AG44" i="16" s="1"/>
  <c r="Z300" i="14" a="1"/>
  <c r="Z300" i="14" s="1"/>
  <c r="Q51" i="16" s="1"/>
  <c r="AA301" i="14" a="1"/>
  <c r="AA301" i="14" s="1"/>
  <c r="R52" i="16" s="1"/>
  <c r="AJ278" i="14" a="1"/>
  <c r="AJ278" i="14" s="1"/>
  <c r="AA13" i="16" s="1"/>
  <c r="AQ290" i="14" a="1"/>
  <c r="AQ290" i="14" s="1"/>
  <c r="AH41" i="16" s="1"/>
  <c r="AN298" i="14" a="1"/>
  <c r="AN298" i="14" s="1"/>
  <c r="AE49" i="16" s="1"/>
  <c r="K283" i="14" a="1"/>
  <c r="K283" i="14" s="1"/>
  <c r="AG306" i="14" a="1"/>
  <c r="AG306" i="14" s="1"/>
  <c r="AQ294" i="14" a="1"/>
  <c r="AQ294" i="14" s="1"/>
  <c r="AH45" i="16" s="1"/>
  <c r="AS304" i="14" a="1"/>
  <c r="AS304" i="14" s="1"/>
  <c r="X277" i="14" a="1"/>
  <c r="X277" i="14" s="1"/>
  <c r="O12" i="16" s="1"/>
  <c r="AP275" i="14" a="1"/>
  <c r="AP275" i="14" s="1"/>
  <c r="AG10" i="16" s="1"/>
  <c r="AR302" i="14" a="1"/>
  <c r="AR302" i="14" s="1"/>
  <c r="AI53" i="16" s="1"/>
  <c r="Y305" i="14" a="1"/>
  <c r="Y305" i="14" s="1"/>
  <c r="AB295" i="14" a="1"/>
  <c r="AB295" i="14" s="1"/>
  <c r="S46" i="16" s="1"/>
  <c r="V284" i="14" a="1"/>
  <c r="V284" i="14" s="1"/>
  <c r="M19" i="16" s="1"/>
  <c r="AB304" i="14" a="1"/>
  <c r="AB304" i="14" s="1"/>
  <c r="AQ295" i="14" a="1"/>
  <c r="AQ295" i="14" s="1"/>
  <c r="AH46" i="16" s="1"/>
  <c r="AE293" i="14" a="1"/>
  <c r="AE293" i="14" s="1"/>
  <c r="V44" i="16" s="1"/>
  <c r="T291" i="14" a="1"/>
  <c r="T291" i="14" s="1"/>
  <c r="K42" i="16" s="1"/>
  <c r="R296" i="14" a="1"/>
  <c r="R296" i="14" s="1"/>
  <c r="I47" i="16" s="1"/>
  <c r="AP298" i="14" a="1"/>
  <c r="AP298" i="14" s="1"/>
  <c r="AG49" i="16" s="1"/>
  <c r="AH302" i="14" a="1"/>
  <c r="AH302" i="14" s="1"/>
  <c r="Y53" i="16" s="1"/>
  <c r="AN285" i="14" a="1"/>
  <c r="AN285" i="14" s="1"/>
  <c r="AE20" i="16" s="1"/>
  <c r="AJ306" i="14" a="1"/>
  <c r="AJ306" i="14" s="1"/>
  <c r="AH277" i="14" a="1"/>
  <c r="AH277" i="14" s="1"/>
  <c r="Y12" i="16" s="1"/>
  <c r="AL303" i="14" a="1"/>
  <c r="AL303" i="14" s="1"/>
  <c r="AC54" i="16" s="1"/>
  <c r="AB301" i="14" a="1"/>
  <c r="AB301" i="14" s="1"/>
  <c r="S52" i="16" s="1"/>
  <c r="AD306" i="14" a="1"/>
  <c r="AD306" i="14" s="1"/>
  <c r="AB299" i="14" a="1"/>
  <c r="AB299" i="14" s="1"/>
  <c r="S50" i="16" s="1"/>
  <c r="Z278" i="14" a="1"/>
  <c r="Z278" i="14" s="1"/>
  <c r="Q13" i="16" s="1"/>
  <c r="AM281" i="14" a="1"/>
  <c r="AM281" i="14" s="1"/>
  <c r="AD16" i="16" s="1"/>
  <c r="AI282" i="14" a="1"/>
  <c r="AI282" i="14" s="1"/>
  <c r="Z17" i="16" s="1"/>
  <c r="AQ296" i="14" a="1"/>
  <c r="AQ296" i="14" s="1"/>
  <c r="AH47" i="16" s="1"/>
  <c r="AM300" i="14" a="1"/>
  <c r="AM300" i="14" s="1"/>
  <c r="AD51" i="16" s="1"/>
  <c r="AD274" i="14" a="1"/>
  <c r="AD274" i="14" s="1"/>
  <c r="U9" i="16" s="1"/>
  <c r="AE307" i="14" a="1"/>
  <c r="AE307" i="14" s="1"/>
  <c r="AE282" i="14" a="1"/>
  <c r="AE282" i="14" s="1"/>
  <c r="V17" i="16" s="1"/>
  <c r="AP280" i="14" a="1"/>
  <c r="AP280" i="14" s="1"/>
  <c r="AG15" i="16" s="1"/>
  <c r="AC274" i="14" a="1"/>
  <c r="AC274" i="14" s="1"/>
  <c r="T9" i="16" s="1"/>
  <c r="X300" i="14" a="1"/>
  <c r="X300" i="14" s="1"/>
  <c r="O51" i="16" s="1"/>
  <c r="AJ304" i="14" a="1"/>
  <c r="AJ304" i="14" s="1"/>
  <c r="AA292" i="14" a="1"/>
  <c r="AA292" i="14" s="1"/>
  <c r="R43" i="16" s="1"/>
  <c r="R292" i="14" a="1"/>
  <c r="R292" i="14" s="1"/>
  <c r="I43" i="16" s="1"/>
  <c r="AQ280" i="14" a="1"/>
  <c r="AQ280" i="14" s="1"/>
  <c r="AH15" i="16" s="1"/>
  <c r="AC291" i="14" a="1"/>
  <c r="AC291" i="14" s="1"/>
  <c r="T42" i="16" s="1"/>
  <c r="AE296" i="14" a="1"/>
  <c r="AE296" i="14" s="1"/>
  <c r="V47" i="16" s="1"/>
  <c r="AC301" i="14" a="1"/>
  <c r="AC301" i="14" s="1"/>
  <c r="T52" i="16" s="1"/>
  <c r="Z277" i="14" a="1"/>
  <c r="Z277" i="14" s="1"/>
  <c r="Q12" i="16" s="1"/>
  <c r="AD286" i="14" a="1"/>
  <c r="AD286" i="14" s="1"/>
  <c r="U21" i="16" s="1"/>
  <c r="M302" i="14" a="1"/>
  <c r="M302" i="14" s="1"/>
  <c r="D53" i="16" s="1"/>
  <c r="E53" i="16" s="1"/>
  <c r="W293" i="14" a="1"/>
  <c r="W293" i="14" s="1"/>
  <c r="N44" i="16" s="1"/>
  <c r="V273" i="14" a="1"/>
  <c r="V273" i="14" s="1"/>
  <c r="M8" i="16" s="1"/>
  <c r="V304" i="14" a="1"/>
  <c r="V304" i="14" s="1"/>
  <c r="AC300" i="14" a="1"/>
  <c r="AC300" i="14" s="1"/>
  <c r="T51" i="16" s="1"/>
  <c r="X303" i="14" a="1"/>
  <c r="X303" i="14" s="1"/>
  <c r="O54" i="16" s="1"/>
  <c r="Z298" i="14" a="1"/>
  <c r="Z298" i="14" s="1"/>
  <c r="Q49" i="16" s="1"/>
  <c r="AB293" i="14" a="1"/>
  <c r="AB293" i="14" s="1"/>
  <c r="S44" i="16" s="1"/>
  <c r="AM292" i="14" a="1"/>
  <c r="AM292" i="14" s="1"/>
  <c r="AD43" i="16" s="1"/>
  <c r="AN302" i="14" a="1"/>
  <c r="AN302" i="14" s="1"/>
  <c r="AE53" i="16" s="1"/>
  <c r="K295" i="14" a="1"/>
  <c r="K295" i="14" s="1"/>
  <c r="AR299" i="14" a="1"/>
  <c r="AR299" i="14" s="1"/>
  <c r="AI50" i="16" s="1"/>
  <c r="V294" i="14" a="1"/>
  <c r="V294" i="14" s="1"/>
  <c r="M45" i="16" s="1"/>
  <c r="L305" i="14" a="1"/>
  <c r="L305" i="14" s="1"/>
  <c r="AC290" i="14" a="1"/>
  <c r="AC290" i="14" s="1"/>
  <c r="T41" i="16" s="1"/>
  <c r="R286" i="14" a="1"/>
  <c r="R286" i="14" s="1"/>
  <c r="I21" i="16" s="1"/>
  <c r="R278" i="14" a="1"/>
  <c r="R278" i="14" s="1"/>
  <c r="I13" i="16" s="1"/>
  <c r="R287" i="14" a="1"/>
  <c r="R287" i="14" s="1"/>
  <c r="I22" i="16" s="1"/>
  <c r="AC281" i="14" a="1"/>
  <c r="AC281" i="14" s="1"/>
  <c r="T16" i="16" s="1"/>
  <c r="AO277" i="14" a="1"/>
  <c r="AO277" i="14" s="1"/>
  <c r="AF12" i="16" s="1"/>
  <c r="V299" i="14" a="1"/>
  <c r="V299" i="14" s="1"/>
  <c r="M50" i="16" s="1"/>
  <c r="AH292" i="14" a="1"/>
  <c r="AH292" i="14" s="1"/>
  <c r="Y43" i="16" s="1"/>
  <c r="AS286" i="14" a="1"/>
  <c r="AS286" i="14" s="1"/>
  <c r="AJ21" i="16" s="1"/>
  <c r="W278" i="14" a="1"/>
  <c r="W278" i="14" s="1"/>
  <c r="N13" i="16" s="1"/>
  <c r="U299" i="14" a="1"/>
  <c r="U299" i="14" s="1"/>
  <c r="L50" i="16" s="1"/>
  <c r="AN303" i="14" a="1"/>
  <c r="AN303" i="14" s="1"/>
  <c r="AE54" i="16" s="1"/>
  <c r="R283" i="14" a="1"/>
  <c r="R283" i="14" s="1"/>
  <c r="I18" i="16" s="1"/>
  <c r="AG300" i="14" a="1"/>
  <c r="AG300" i="14" s="1"/>
  <c r="X51" i="16" s="1"/>
  <c r="AI278" i="14" a="1"/>
  <c r="AI278" i="14" s="1"/>
  <c r="Z13" i="16" s="1"/>
  <c r="AQ282" i="14" a="1"/>
  <c r="AQ282" i="14" s="1"/>
  <c r="AH17" i="16" s="1"/>
  <c r="W306" i="14" a="1"/>
  <c r="W306" i="14" s="1"/>
  <c r="AM278" i="14" a="1"/>
  <c r="AM278" i="14" s="1"/>
  <c r="AD13" i="16" s="1"/>
  <c r="Y285" i="14" a="1"/>
  <c r="Y285" i="14" s="1"/>
  <c r="P20" i="16" s="1"/>
  <c r="T289" i="14" a="1"/>
  <c r="T289" i="14" s="1"/>
  <c r="K40" i="16" s="1"/>
  <c r="AI307" i="14" a="1"/>
  <c r="AI307" i="14" s="1"/>
  <c r="W290" i="14" a="1"/>
  <c r="W290" i="14" s="1"/>
  <c r="N41" i="16" s="1"/>
  <c r="AE299" i="14" a="1"/>
  <c r="AE299" i="14" s="1"/>
  <c r="V50" i="16" s="1"/>
  <c r="AI276" i="14" a="1"/>
  <c r="AI276" i="14" s="1"/>
  <c r="Z11" i="16" s="1"/>
  <c r="AH306" i="14" a="1"/>
  <c r="AH306" i="14" s="1"/>
  <c r="AK295" i="14" a="1"/>
  <c r="AK295" i="14" s="1"/>
  <c r="AB46" i="16" s="1"/>
  <c r="AP281" i="14" a="1"/>
  <c r="AP281" i="14" s="1"/>
  <c r="AG16" i="16" s="1"/>
  <c r="Z274" i="14" a="1"/>
  <c r="Z274" i="14" s="1"/>
  <c r="Q9" i="16" s="1"/>
  <c r="AL286" i="14" a="1"/>
  <c r="AL286" i="14" s="1"/>
  <c r="AC21" i="16" s="1"/>
  <c r="AA306" i="14" a="1"/>
  <c r="AA306" i="14" s="1"/>
  <c r="AS288" i="14" a="1"/>
  <c r="AS288" i="14" s="1"/>
  <c r="AJ23" i="16" s="1"/>
  <c r="AB277" i="14" a="1"/>
  <c r="AB277" i="14" s="1"/>
  <c r="S12" i="16" s="1"/>
  <c r="Z297" i="14" a="1"/>
  <c r="Z297" i="14" s="1"/>
  <c r="Q48" i="16" s="1"/>
  <c r="AG283" i="14" a="1"/>
  <c r="AG283" i="14" s="1"/>
  <c r="X18" i="16" s="1"/>
  <c r="X272" i="14" a="1"/>
  <c r="X272" i="14" s="1"/>
  <c r="O7" i="16" s="1"/>
  <c r="AH297" i="14" a="1"/>
  <c r="AH297" i="14" s="1"/>
  <c r="Y48" i="16" s="1"/>
  <c r="AL274" i="14" a="1"/>
  <c r="AL274" i="14" s="1"/>
  <c r="AC9" i="16" s="1"/>
  <c r="AL296" i="14" a="1"/>
  <c r="AL296" i="14" s="1"/>
  <c r="AC47" i="16" s="1"/>
  <c r="AR296" i="14" a="1"/>
  <c r="AR296" i="14" s="1"/>
  <c r="AI47" i="16" s="1"/>
  <c r="AE287" i="14" a="1"/>
  <c r="AE287" i="14" s="1"/>
  <c r="V22" i="16" s="1"/>
  <c r="AJ272" i="14" a="1"/>
  <c r="AJ272" i="14" s="1"/>
  <c r="AA7" i="16" s="1"/>
  <c r="Z283" i="14" a="1"/>
  <c r="Z283" i="14" s="1"/>
  <c r="Q18" i="16" s="1"/>
  <c r="Z305" i="14" a="1"/>
  <c r="Z305" i="14" s="1"/>
  <c r="S286" i="14" a="1"/>
  <c r="S286" i="14" s="1"/>
  <c r="J21" i="16" s="1"/>
  <c r="AE283" i="14" a="1"/>
  <c r="AE283" i="14" s="1"/>
  <c r="V18" i="16" s="1"/>
  <c r="AG291" i="14" a="1"/>
  <c r="AG291" i="14" s="1"/>
  <c r="X42" i="16" s="1"/>
  <c r="AD287" i="14" a="1"/>
  <c r="AD287" i="14" s="1"/>
  <c r="U22" i="16" s="1"/>
  <c r="AO291" i="14" a="1"/>
  <c r="AO291" i="14" s="1"/>
  <c r="AF42" i="16" s="1"/>
  <c r="AM285" i="14" a="1"/>
  <c r="AM285" i="14" s="1"/>
  <c r="AD20" i="16" s="1"/>
  <c r="U307" i="14" a="1"/>
  <c r="U307" i="14" s="1"/>
  <c r="AJ285" i="14" a="1"/>
  <c r="AJ285" i="14" s="1"/>
  <c r="AA20" i="16" s="1"/>
  <c r="AQ271" i="14" a="1"/>
  <c r="AQ271" i="14" s="1"/>
  <c r="AA274" i="14" a="1"/>
  <c r="AA274" i="14" s="1"/>
  <c r="R9" i="16" s="1"/>
  <c r="AQ301" i="14" a="1"/>
  <c r="AQ301" i="14" s="1"/>
  <c r="AH52" i="16" s="1"/>
  <c r="V285" i="14" a="1"/>
  <c r="V285" i="14" s="1"/>
  <c r="M20" i="16" s="1"/>
  <c r="AR306" i="14" a="1"/>
  <c r="AR306" i="14" s="1"/>
  <c r="AJ303" i="14" a="1"/>
  <c r="AJ303" i="14" s="1"/>
  <c r="AA54" i="16" s="1"/>
  <c r="AQ288" i="14" a="1"/>
  <c r="AQ288" i="14" s="1"/>
  <c r="AH23" i="16" s="1"/>
  <c r="AA282" i="14" a="1"/>
  <c r="AA282" i="14" s="1"/>
  <c r="R17" i="16" s="1"/>
  <c r="AN277" i="14" a="1"/>
  <c r="AN277" i="14" s="1"/>
  <c r="AE12" i="16" s="1"/>
  <c r="T283" i="14" a="1"/>
  <c r="T283" i="14" s="1"/>
  <c r="K18" i="16" s="1"/>
  <c r="L275" i="14" a="1"/>
  <c r="L275" i="14" s="1"/>
  <c r="C10" i="16" s="1"/>
  <c r="AF284" i="14" a="1"/>
  <c r="AF284" i="14" s="1"/>
  <c r="W19" i="16" s="1"/>
  <c r="AJ302" i="14" a="1"/>
  <c r="AJ302" i="14" s="1"/>
  <c r="AA53" i="16" s="1"/>
  <c r="AC284" i="14" a="1"/>
  <c r="AC284" i="14" s="1"/>
  <c r="T19" i="16" s="1"/>
  <c r="W279" i="14" a="1"/>
  <c r="W279" i="14" s="1"/>
  <c r="N14" i="16" s="1"/>
  <c r="X296" i="14" a="1"/>
  <c r="X296" i="14" s="1"/>
  <c r="O47" i="16" s="1"/>
  <c r="AL277" i="14" a="1"/>
  <c r="AL277" i="14" s="1"/>
  <c r="AC12" i="16" s="1"/>
  <c r="M281" i="14" a="1"/>
  <c r="M281" i="14" s="1"/>
  <c r="D16" i="16" s="1"/>
  <c r="E16" i="16" s="1"/>
  <c r="AJ307" i="14" a="1"/>
  <c r="AJ307" i="14" s="1"/>
  <c r="AI301" i="14" a="1"/>
  <c r="AI301" i="14" s="1"/>
  <c r="Z52" i="16" s="1"/>
  <c r="AJ283" i="14" a="1"/>
  <c r="AJ283" i="14" s="1"/>
  <c r="AA18" i="16" s="1"/>
  <c r="AO284" i="14" a="1"/>
  <c r="AO284" i="14" s="1"/>
  <c r="AF19" i="16" s="1"/>
  <c r="S282" i="14" a="1"/>
  <c r="S282" i="14" s="1"/>
  <c r="J17" i="16" s="1"/>
  <c r="AN286" i="14" a="1"/>
  <c r="AN286" i="14" s="1"/>
  <c r="AE21" i="16" s="1"/>
  <c r="Y275" i="14" a="1"/>
  <c r="Y275" i="14" s="1"/>
  <c r="P10" i="16" s="1"/>
  <c r="AQ307" i="14" a="1"/>
  <c r="AQ307" i="14" s="1"/>
  <c r="X283" i="14" a="1"/>
  <c r="X283" i="14" s="1"/>
  <c r="O18" i="16" s="1"/>
  <c r="AR294" i="14" a="1"/>
  <c r="AR294" i="14" s="1"/>
  <c r="AI45" i="16" s="1"/>
  <c r="AK274" i="14" a="1"/>
  <c r="AK274" i="14" s="1"/>
  <c r="AB9" i="16" s="1"/>
  <c r="S299" i="14" a="1"/>
  <c r="S299" i="14" s="1"/>
  <c r="J50" i="16" s="1"/>
  <c r="V289" i="14" a="1"/>
  <c r="V289" i="14" s="1"/>
  <c r="M40" i="16" s="1"/>
  <c r="AO305" i="14" a="1"/>
  <c r="AO305" i="14" s="1"/>
  <c r="AO307" i="14" a="1"/>
  <c r="AO307" i="14" s="1"/>
  <c r="V286" i="14" a="1"/>
  <c r="V286" i="14" s="1"/>
  <c r="M21" i="16" s="1"/>
  <c r="AH291" i="14" a="1"/>
  <c r="AH291" i="14" s="1"/>
  <c r="Y42" i="16" s="1"/>
  <c r="T278" i="14" a="1"/>
  <c r="T278" i="14" s="1"/>
  <c r="K13" i="16" s="1"/>
  <c r="V303" i="14" a="1"/>
  <c r="V303" i="14" s="1"/>
  <c r="M54" i="16" s="1"/>
  <c r="S281" i="14" a="1"/>
  <c r="S281" i="14" s="1"/>
  <c r="J16" i="16" s="1"/>
  <c r="AS293" i="14" a="1"/>
  <c r="AS293" i="14" s="1"/>
  <c r="AJ44" i="16" s="1"/>
  <c r="AK299" i="14" a="1"/>
  <c r="AK299" i="14" s="1"/>
  <c r="AB50" i="16" s="1"/>
  <c r="AO288" i="14" a="1"/>
  <c r="AO288" i="14" s="1"/>
  <c r="AF23" i="16" s="1"/>
  <c r="AB296" i="14" a="1"/>
  <c r="AB296" i="14" s="1"/>
  <c r="S47" i="16" s="1"/>
  <c r="X288" i="14" a="1"/>
  <c r="X288" i="14" s="1"/>
  <c r="O23" i="16" s="1"/>
  <c r="M279" i="14" a="1"/>
  <c r="M279" i="14" s="1"/>
  <c r="D14" i="16" s="1"/>
  <c r="E14" i="16" s="1"/>
  <c r="AK277" i="14" a="1"/>
  <c r="AK277" i="14" s="1"/>
  <c r="AB12" i="16" s="1"/>
  <c r="AE292" i="14" a="1"/>
  <c r="AE292" i="14" s="1"/>
  <c r="V43" i="16" s="1"/>
  <c r="AD304" i="14" a="1"/>
  <c r="AD304" i="14" s="1"/>
  <c r="AD307" i="14" a="1"/>
  <c r="AD307" i="14" s="1"/>
  <c r="Z282" i="14" a="1"/>
  <c r="Z282" i="14" s="1"/>
  <c r="Q17" i="16" s="1"/>
  <c r="AA280" i="14" a="1"/>
  <c r="AA280" i="14" s="1"/>
  <c r="R15" i="16" s="1"/>
  <c r="AB297" i="14" a="1"/>
  <c r="AB297" i="14" s="1"/>
  <c r="S48" i="16" s="1"/>
  <c r="U285" i="14" a="1"/>
  <c r="U285" i="14" s="1"/>
  <c r="L20" i="16" s="1"/>
  <c r="AQ283" i="14" a="1"/>
  <c r="AQ283" i="14" s="1"/>
  <c r="AH18" i="16" s="1"/>
  <c r="AS279" i="14" a="1"/>
  <c r="AS279" i="14" s="1"/>
  <c r="AJ14" i="16" s="1"/>
  <c r="AE302" i="14" a="1"/>
  <c r="AE302" i="14" s="1"/>
  <c r="V53" i="16" s="1"/>
  <c r="AQ298" i="14" a="1"/>
  <c r="AQ298" i="14" s="1"/>
  <c r="AH49" i="16" s="1"/>
  <c r="AB287" i="14" a="1"/>
  <c r="AB287" i="14" s="1"/>
  <c r="S22" i="16" s="1"/>
  <c r="AB300" i="14" a="1"/>
  <c r="AB300" i="14" s="1"/>
  <c r="S51" i="16" s="1"/>
  <c r="AH273" i="14" a="1"/>
  <c r="AH273" i="14" s="1"/>
  <c r="Y8" i="16" s="1"/>
  <c r="AH272" i="14" a="1"/>
  <c r="AH272" i="14" s="1"/>
  <c r="Y7" i="16" s="1"/>
  <c r="AB286" i="14" a="1"/>
  <c r="AB286" i="14" s="1"/>
  <c r="S21" i="16" s="1"/>
  <c r="K276" i="14" a="1"/>
  <c r="K276" i="14" s="1"/>
  <c r="W298" i="14" a="1"/>
  <c r="W298" i="14" s="1"/>
  <c r="N49" i="16" s="1"/>
  <c r="AS307" i="14" a="1"/>
  <c r="AS307" i="14" s="1"/>
  <c r="S303" i="14" a="1"/>
  <c r="S303" i="14" s="1"/>
  <c r="J54" i="16" s="1"/>
  <c r="AR282" i="14" a="1"/>
  <c r="AR282" i="14" s="1"/>
  <c r="AI17" i="16" s="1"/>
  <c r="U286" i="14" a="1"/>
  <c r="U286" i="14" s="1"/>
  <c r="L21" i="16" s="1"/>
  <c r="T292" i="14" a="1"/>
  <c r="T292" i="14" s="1"/>
  <c r="K43" i="16" s="1"/>
  <c r="AG304" i="14" a="1"/>
  <c r="AG304" i="14" s="1"/>
  <c r="AF288" i="14" a="1"/>
  <c r="AF288" i="14" s="1"/>
  <c r="W23" i="16" s="1"/>
  <c r="AN279" i="14" a="1"/>
  <c r="AN279" i="14" s="1"/>
  <c r="AE14" i="16" s="1"/>
  <c r="AQ277" i="14" a="1"/>
  <c r="AQ277" i="14" s="1"/>
  <c r="AH12" i="16" s="1"/>
  <c r="V282" i="14" a="1"/>
  <c r="V282" i="14" s="1"/>
  <c r="M17" i="16" s="1"/>
  <c r="AL295" i="14" a="1"/>
  <c r="AL295" i="14" s="1"/>
  <c r="AC46" i="16" s="1"/>
  <c r="AM284" i="14" a="1"/>
  <c r="AM284" i="14" s="1"/>
  <c r="AD19" i="16" s="1"/>
  <c r="AQ289" i="14" a="1"/>
  <c r="AQ289" i="14" s="1"/>
  <c r="AH40" i="16" s="1"/>
  <c r="Z301" i="14" a="1"/>
  <c r="Z301" i="14" s="1"/>
  <c r="Q52" i="16" s="1"/>
  <c r="K300" i="14" a="1"/>
  <c r="K300" i="14" s="1"/>
  <c r="M291" i="14" a="1"/>
  <c r="M291" i="14" s="1"/>
  <c r="D42" i="16" s="1"/>
  <c r="E42" i="16" s="1"/>
  <c r="Y303" i="14" a="1"/>
  <c r="Y303" i="14" s="1"/>
  <c r="P54" i="16" s="1"/>
  <c r="M304" i="14" a="1"/>
  <c r="M304" i="14" s="1"/>
  <c r="K289" i="14" a="1"/>
  <c r="K289" i="14" s="1"/>
  <c r="L287" i="14" a="1"/>
  <c r="L287" i="14" s="1"/>
  <c r="C22" i="16" s="1"/>
  <c r="AS305" i="14" a="1"/>
  <c r="AS305" i="14" s="1"/>
  <c r="AE274" i="14" a="1"/>
  <c r="AE274" i="14" s="1"/>
  <c r="V9" i="16" s="1"/>
  <c r="U281" i="14" a="1"/>
  <c r="U281" i="14" s="1"/>
  <c r="L16" i="16" s="1"/>
  <c r="AD294" i="14" a="1"/>
  <c r="AD294" i="14" s="1"/>
  <c r="U45" i="16" s="1"/>
  <c r="R279" i="14" a="1"/>
  <c r="R279" i="14" s="1"/>
  <c r="I14" i="16" s="1"/>
  <c r="X293" i="14" a="1"/>
  <c r="X293" i="14" s="1"/>
  <c r="O44" i="16" s="1"/>
  <c r="AQ293" i="14" a="1"/>
  <c r="AQ293" i="14" s="1"/>
  <c r="AH44" i="16" s="1"/>
  <c r="AL293" i="14" a="1"/>
  <c r="AL293" i="14" s="1"/>
  <c r="AC44" i="16" s="1"/>
  <c r="AE306" i="14" a="1"/>
  <c r="AE306" i="14" s="1"/>
  <c r="R289" i="14" a="1"/>
  <c r="R289" i="14" s="1"/>
  <c r="I40" i="16" s="1"/>
  <c r="Z293" i="14" a="1"/>
  <c r="Z293" i="14" s="1"/>
  <c r="Q44" i="16" s="1"/>
  <c r="AS287" i="14" a="1"/>
  <c r="AS287" i="14" s="1"/>
  <c r="AJ22" i="16" s="1"/>
  <c r="AI290" i="14" a="1"/>
  <c r="AI290" i="14" s="1"/>
  <c r="Z41" i="16" s="1"/>
  <c r="AN273" i="14" a="1"/>
  <c r="AN273" i="14" s="1"/>
  <c r="AE8" i="16" s="1"/>
  <c r="Y293" i="14" a="1"/>
  <c r="Y293" i="14" s="1"/>
  <c r="P44" i="16" s="1"/>
  <c r="AG295" i="14" a="1"/>
  <c r="AG295" i="14" s="1"/>
  <c r="X46" i="16" s="1"/>
  <c r="AM304" i="14" a="1"/>
  <c r="AM304" i="14" s="1"/>
  <c r="AN272" i="14" a="1"/>
  <c r="AN272" i="14" s="1"/>
  <c r="AE7" i="16" s="1"/>
  <c r="AG273" i="14" a="1"/>
  <c r="AG273" i="14" s="1"/>
  <c r="X8" i="16" s="1"/>
  <c r="AO301" i="14" a="1"/>
  <c r="AO301" i="14" s="1"/>
  <c r="AF52" i="16" s="1"/>
  <c r="AG281" i="14" a="1"/>
  <c r="AG281" i="14" s="1"/>
  <c r="X16" i="16" s="1"/>
  <c r="S295" i="14" a="1"/>
  <c r="S295" i="14" s="1"/>
  <c r="J46" i="16" s="1"/>
  <c r="AE286" i="14" a="1"/>
  <c r="AE286" i="14" s="1"/>
  <c r="V21" i="16" s="1"/>
  <c r="AK271" i="14" a="1"/>
  <c r="AK271" i="14" s="1"/>
  <c r="R272" i="14" a="1"/>
  <c r="R272" i="14" s="1"/>
  <c r="I7" i="16" s="1"/>
  <c r="Y299" i="14" a="1"/>
  <c r="Y299" i="14" s="1"/>
  <c r="P50" i="16" s="1"/>
  <c r="AF289" i="14" a="1"/>
  <c r="AF289" i="14" s="1"/>
  <c r="W40" i="16" s="1"/>
  <c r="AC299" i="14" a="1"/>
  <c r="AC299" i="14" s="1"/>
  <c r="T50" i="16" s="1"/>
  <c r="S306" i="14" a="1"/>
  <c r="S306" i="14" s="1"/>
  <c r="AB306" i="14" a="1"/>
  <c r="AB306" i="14" s="1"/>
  <c r="R304" i="14" a="1"/>
  <c r="R304" i="14" s="1"/>
  <c r="AE277" i="14" a="1"/>
  <c r="AE277" i="14" s="1"/>
  <c r="V12" i="16" s="1"/>
  <c r="AK301" i="14" a="1"/>
  <c r="AK301" i="14" s="1"/>
  <c r="AB52" i="16" s="1"/>
  <c r="W294" i="14" a="1"/>
  <c r="W294" i="14" s="1"/>
  <c r="N45" i="16" s="1"/>
  <c r="Z288" i="14" a="1"/>
  <c r="Z288" i="14" s="1"/>
  <c r="Q23" i="16" s="1"/>
  <c r="AE291" i="14" a="1"/>
  <c r="AE291" i="14" s="1"/>
  <c r="V42" i="16" s="1"/>
  <c r="AJ299" i="14" a="1"/>
  <c r="AJ299" i="14" s="1"/>
  <c r="AA50" i="16" s="1"/>
  <c r="AQ275" i="14" a="1"/>
  <c r="AQ275" i="14" s="1"/>
  <c r="AH10" i="16" s="1"/>
  <c r="U303" i="14" a="1"/>
  <c r="U303" i="14" s="1"/>
  <c r="L54" i="16" s="1"/>
  <c r="AF298" i="14" a="1"/>
  <c r="AF298" i="14" s="1"/>
  <c r="W49" i="16" s="1"/>
  <c r="AC306" i="14" a="1"/>
  <c r="AC306" i="14" s="1"/>
  <c r="AA287" i="14" a="1"/>
  <c r="AA287" i="14" s="1"/>
  <c r="R22" i="16" s="1"/>
  <c r="AI280" i="14" a="1"/>
  <c r="AI280" i="14" s="1"/>
  <c r="Z15" i="16" s="1"/>
  <c r="AA293" i="14" a="1"/>
  <c r="AA293" i="14" s="1"/>
  <c r="R44" i="16" s="1"/>
  <c r="AM294" i="14" a="1"/>
  <c r="AM294" i="14" s="1"/>
  <c r="AD45" i="16" s="1"/>
  <c r="AF300" i="14" a="1"/>
  <c r="AF300" i="14" s="1"/>
  <c r="W51" i="16" s="1"/>
  <c r="AS291" i="14" a="1"/>
  <c r="AS291" i="14" s="1"/>
  <c r="AJ42" i="16" s="1"/>
  <c r="V291" i="14" a="1"/>
  <c r="V291" i="14" s="1"/>
  <c r="M42" i="16" s="1"/>
  <c r="W275" i="14" a="1"/>
  <c r="W275" i="14" s="1"/>
  <c r="N10" i="16" s="1"/>
  <c r="L283" i="14" a="1"/>
  <c r="L283" i="14" s="1"/>
  <c r="C18" i="16" s="1"/>
  <c r="AK294" i="14" a="1"/>
  <c r="AK294" i="14" s="1"/>
  <c r="AB45" i="16" s="1"/>
  <c r="AH303" i="14" a="1"/>
  <c r="AH303" i="14" s="1"/>
  <c r="Y54" i="16" s="1"/>
  <c r="R307" i="14" a="1"/>
  <c r="R307" i="14" s="1"/>
  <c r="AE276" i="14" a="1"/>
  <c r="AE276" i="14" s="1"/>
  <c r="V11" i="16" s="1"/>
  <c r="X284" i="14" a="1"/>
  <c r="X284" i="14" s="1"/>
  <c r="O19" i="16" s="1"/>
  <c r="W303" i="14" a="1"/>
  <c r="W303" i="14" s="1"/>
  <c r="N54" i="16" s="1"/>
  <c r="W301" i="14" a="1"/>
  <c r="W301" i="14" s="1"/>
  <c r="N52" i="16" s="1"/>
  <c r="S279" i="14" a="1"/>
  <c r="S279" i="14" s="1"/>
  <c r="J14" i="16" s="1"/>
  <c r="T275" i="14" a="1"/>
  <c r="T275" i="14" s="1"/>
  <c r="K10" i="16" s="1"/>
  <c r="AF287" i="14" a="1"/>
  <c r="AF287" i="14" s="1"/>
  <c r="W22" i="16" s="1"/>
  <c r="AN283" i="14" a="1"/>
  <c r="AN283" i="14" s="1"/>
  <c r="AE18" i="16" s="1"/>
  <c r="AP292" i="14" a="1"/>
  <c r="AP292" i="14" s="1"/>
  <c r="AG43" i="16" s="1"/>
  <c r="AF296" i="14" a="1"/>
  <c r="AF296" i="14" s="1"/>
  <c r="W47" i="16" s="1"/>
  <c r="AH289" i="14" a="1"/>
  <c r="AH289" i="14" s="1"/>
  <c r="Y40" i="16" s="1"/>
  <c r="W307" i="14" a="1"/>
  <c r="W307" i="14" s="1"/>
  <c r="AA279" i="14" a="1"/>
  <c r="AA279" i="14" s="1"/>
  <c r="R14" i="16" s="1"/>
  <c r="AL272" i="14" a="1"/>
  <c r="AL272" i="14" s="1"/>
  <c r="AC7" i="16" s="1"/>
  <c r="AB285" i="14" a="1"/>
  <c r="AB285" i="14" s="1"/>
  <c r="S20" i="16" s="1"/>
  <c r="AF290" i="14" a="1"/>
  <c r="AF290" i="14" s="1"/>
  <c r="W41" i="16" s="1"/>
  <c r="AJ291" i="14" a="1"/>
  <c r="AJ291" i="14" s="1"/>
  <c r="AA42" i="16" s="1"/>
  <c r="AF295" i="14" a="1"/>
  <c r="AF295" i="14" s="1"/>
  <c r="W46" i="16" s="1"/>
  <c r="AF306" i="14" a="1"/>
  <c r="AF306" i="14" s="1"/>
  <c r="AG272" i="14" a="1"/>
  <c r="AG272" i="14" s="1"/>
  <c r="X7" i="16" s="1"/>
  <c r="V297" i="14" a="1"/>
  <c r="V297" i="14" s="1"/>
  <c r="M48" i="16" s="1"/>
  <c r="K281" i="14" a="1"/>
  <c r="K281" i="14" s="1"/>
  <c r="AB294" i="14" a="1"/>
  <c r="AB294" i="14" s="1"/>
  <c r="S45" i="16" s="1"/>
  <c r="M287" i="14" a="1"/>
  <c r="M287" i="14" s="1"/>
  <c r="D22" i="16" s="1"/>
  <c r="E22" i="16" s="1"/>
  <c r="X281" i="14" a="1"/>
  <c r="X281" i="14" s="1"/>
  <c r="O16" i="16" s="1"/>
  <c r="AH271" i="14" a="1"/>
  <c r="AH271" i="14" s="1"/>
  <c r="AM296" i="14" a="1"/>
  <c r="AM296" i="14" s="1"/>
  <c r="AD47" i="16" s="1"/>
  <c r="R294" i="14" a="1"/>
  <c r="R294" i="14" s="1"/>
  <c r="I45" i="16" s="1"/>
  <c r="W295" i="14" a="1"/>
  <c r="W295" i="14" s="1"/>
  <c r="N46" i="16" s="1"/>
  <c r="AD298" i="14" a="1"/>
  <c r="AD298" i="14" s="1"/>
  <c r="U49" i="16" s="1"/>
  <c r="AF279" i="14" a="1"/>
  <c r="AF279" i="14" s="1"/>
  <c r="W14" i="16" s="1"/>
  <c r="X285" i="14" a="1"/>
  <c r="X285" i="14" s="1"/>
  <c r="O20" i="16" s="1"/>
  <c r="AN297" i="14" a="1"/>
  <c r="AN297" i="14" s="1"/>
  <c r="AE48" i="16" s="1"/>
  <c r="AG296" i="14" a="1"/>
  <c r="AG296" i="14" s="1"/>
  <c r="X47" i="16" s="1"/>
  <c r="AS282" i="14" a="1"/>
  <c r="AS282" i="14" s="1"/>
  <c r="AJ17" i="16" s="1"/>
  <c r="AS290" i="14" a="1"/>
  <c r="AS290" i="14" s="1"/>
  <c r="AJ41" i="16" s="1"/>
  <c r="AM306" i="14" a="1"/>
  <c r="AM306" i="14" s="1"/>
  <c r="T272" i="14" a="1"/>
  <c r="T272" i="14" s="1"/>
  <c r="K7" i="16" s="1"/>
  <c r="M295" i="14" a="1"/>
  <c r="M295" i="14" s="1"/>
  <c r="D46" i="16" s="1"/>
  <c r="E46" i="16" s="1"/>
  <c r="Z290" i="14" a="1"/>
  <c r="Z290" i="14" s="1"/>
  <c r="Q41" i="16" s="1"/>
  <c r="U287" i="14" a="1"/>
  <c r="U287" i="14" s="1"/>
  <c r="L22" i="16" s="1"/>
  <c r="L306" i="14" a="1"/>
  <c r="L306" i="14" s="1"/>
  <c r="AK284" i="14" a="1"/>
  <c r="AK284" i="14" s="1"/>
  <c r="AB19" i="16" s="1"/>
  <c r="L289" i="14" a="1"/>
  <c r="L289" i="14" s="1"/>
  <c r="C40" i="16" s="1"/>
  <c r="AF271" i="14" a="1"/>
  <c r="AF271" i="14" s="1"/>
  <c r="Y292" i="14" a="1"/>
  <c r="Y292" i="14" s="1"/>
  <c r="P43" i="16" s="1"/>
  <c r="U276" i="14" a="1"/>
  <c r="U276" i="14" s="1"/>
  <c r="L11" i="16" s="1"/>
  <c r="AR301" i="14" a="1"/>
  <c r="AR301" i="14" s="1"/>
  <c r="AI52" i="16" s="1"/>
  <c r="AB280" i="14" a="1"/>
  <c r="AB280" i="14" s="1"/>
  <c r="S15" i="16" s="1"/>
  <c r="T285" i="14" a="1"/>
  <c r="T285" i="14" s="1"/>
  <c r="K20" i="16" s="1"/>
  <c r="AB278" i="14" a="1"/>
  <c r="AB278" i="14" s="1"/>
  <c r="S13" i="16" s="1"/>
  <c r="AL282" i="14" a="1"/>
  <c r="AL282" i="14" s="1"/>
  <c r="AC17" i="16" s="1"/>
  <c r="AR275" i="14" a="1"/>
  <c r="AR275" i="14" s="1"/>
  <c r="AI10" i="16" s="1"/>
  <c r="AF272" i="14" a="1"/>
  <c r="AF272" i="14" s="1"/>
  <c r="W7" i="16" s="1"/>
  <c r="AR283" i="14" a="1"/>
  <c r="AR283" i="14" s="1"/>
  <c r="AI18" i="16" s="1"/>
  <c r="Y273" i="14" a="1"/>
  <c r="Y273" i="14" s="1"/>
  <c r="P8" i="16" s="1"/>
  <c r="AQ284" i="14" a="1"/>
  <c r="AQ284" i="14" s="1"/>
  <c r="AH19" i="16" s="1"/>
  <c r="W283" i="14" a="1"/>
  <c r="W283" i="14" s="1"/>
  <c r="N18" i="16" s="1"/>
  <c r="AJ293" i="14" a="1"/>
  <c r="AJ293" i="14" s="1"/>
  <c r="AA44" i="16" s="1"/>
  <c r="AF292" i="14" a="1"/>
  <c r="AF292" i="14" s="1"/>
  <c r="W43" i="16" s="1"/>
  <c r="U300" i="14" a="1"/>
  <c r="U300" i="14" s="1"/>
  <c r="L51" i="16" s="1"/>
  <c r="AS271" i="14" a="1"/>
  <c r="AS271" i="14" s="1"/>
  <c r="AQ305" i="14" a="1"/>
  <c r="AQ305" i="14" s="1"/>
  <c r="T303" i="14" a="1"/>
  <c r="T303" i="14" s="1"/>
  <c r="K54" i="16" s="1"/>
  <c r="S301" i="14" a="1"/>
  <c r="S301" i="14" s="1"/>
  <c r="J52" i="16" s="1"/>
  <c r="AR285" i="14" a="1"/>
  <c r="AR285" i="14" s="1"/>
  <c r="AI20" i="16" s="1"/>
  <c r="AO271" i="14" a="1"/>
  <c r="AO271" i="14" s="1"/>
  <c r="S288" i="14" a="1"/>
  <c r="S288" i="14" s="1"/>
  <c r="J23" i="16" s="1"/>
  <c r="X290" i="14" a="1"/>
  <c r="X290" i="14" s="1"/>
  <c r="O41" i="16" s="1"/>
  <c r="AF277" i="14" a="1"/>
  <c r="AF277" i="14" s="1"/>
  <c r="W12" i="16" s="1"/>
  <c r="K273" i="14" a="1"/>
  <c r="K273" i="14" s="1"/>
  <c r="V288" i="14" a="1"/>
  <c r="V288" i="14" s="1"/>
  <c r="M23" i="16" s="1"/>
  <c r="AJ271" i="14" a="1"/>
  <c r="AJ271" i="14" s="1"/>
  <c r="M273" i="14" a="1"/>
  <c r="M273" i="14" s="1"/>
  <c r="D8" i="16" s="1"/>
  <c r="E8" i="16" s="1"/>
  <c r="V292" i="14" a="1"/>
  <c r="V292" i="14" s="1"/>
  <c r="M43" i="16" s="1"/>
  <c r="AI305" i="14" a="1"/>
  <c r="AI305" i="14" s="1"/>
  <c r="R273" i="14" a="1"/>
  <c r="R273" i="14" s="1"/>
  <c r="I8" i="16" s="1"/>
  <c r="AI289" i="14" a="1"/>
  <c r="AI289" i="14" s="1"/>
  <c r="Z40" i="16" s="1"/>
  <c r="W277" i="14" a="1"/>
  <c r="W277" i="14" s="1"/>
  <c r="N12" i="16" s="1"/>
  <c r="AD283" i="14" a="1"/>
  <c r="AD283" i="14" s="1"/>
  <c r="U18" i="16" s="1"/>
  <c r="AN278" i="14" a="1"/>
  <c r="AN278" i="14" s="1"/>
  <c r="AE13" i="16" s="1"/>
  <c r="AI291" i="14" a="1"/>
  <c r="AI291" i="14" s="1"/>
  <c r="Z42" i="16" s="1"/>
  <c r="AC307" i="14" a="1"/>
  <c r="AC307" i="14" s="1"/>
  <c r="AR305" i="14" a="1"/>
  <c r="AR305" i="14" s="1"/>
  <c r="AJ290" i="14" a="1"/>
  <c r="AJ290" i="14" s="1"/>
  <c r="AA41" i="16" s="1"/>
  <c r="L303" i="14" a="1"/>
  <c r="L303" i="14" s="1"/>
  <c r="C54" i="16" s="1"/>
  <c r="B54" i="16" s="1"/>
  <c r="AS284" i="14" a="1"/>
  <c r="AS284" i="14" s="1"/>
  <c r="AJ19" i="16" s="1"/>
  <c r="AR278" i="14" a="1"/>
  <c r="AR278" i="14" s="1"/>
  <c r="AI13" i="16" s="1"/>
  <c r="R290" i="14" a="1"/>
  <c r="R290" i="14" s="1"/>
  <c r="I41" i="16" s="1"/>
  <c r="AD284" i="14" a="1"/>
  <c r="AD284" i="14" s="1"/>
  <c r="U19" i="16" s="1"/>
  <c r="R300" i="14" a="1"/>
  <c r="R300" i="14" s="1"/>
  <c r="I51" i="16" s="1"/>
  <c r="AG294" i="14" a="1"/>
  <c r="AG294" i="14" s="1"/>
  <c r="X45" i="16" s="1"/>
  <c r="AG284" i="14" a="1"/>
  <c r="AG284" i="14" s="1"/>
  <c r="X19" i="16" s="1"/>
  <c r="AA276" i="14" a="1"/>
  <c r="AA276" i="14" s="1"/>
  <c r="R11" i="16" s="1"/>
  <c r="L307" i="14" a="1"/>
  <c r="L307" i="14" s="1"/>
  <c r="AP307" i="14" a="1"/>
  <c r="AP307" i="14" s="1"/>
  <c r="V271" i="14" a="1"/>
  <c r="V271" i="14" s="1"/>
  <c r="X294" i="14" a="1"/>
  <c r="X294" i="14" s="1"/>
  <c r="O45" i="16" s="1"/>
  <c r="AC295" i="14" a="1"/>
  <c r="AC295" i="14" s="1"/>
  <c r="T46" i="16" s="1"/>
  <c r="R271" i="14" a="1"/>
  <c r="R271" i="14" s="1"/>
  <c r="S283" i="14" a="1"/>
  <c r="S283" i="14" s="1"/>
  <c r="J18" i="16" s="1"/>
  <c r="AQ278" i="14" a="1"/>
  <c r="AQ278" i="14" s="1"/>
  <c r="AH13" i="16" s="1"/>
  <c r="AN304" i="14" a="1"/>
  <c r="AN304" i="14" s="1"/>
  <c r="S307" i="14" a="1"/>
  <c r="S307" i="14" s="1"/>
  <c r="K299" i="14" a="1"/>
  <c r="K299" i="14" s="1"/>
  <c r="M301" i="14" a="1"/>
  <c r="M301" i="14" s="1"/>
  <c r="D52" i="16" s="1"/>
  <c r="E52" i="16" s="1"/>
  <c r="AS272" i="14" a="1"/>
  <c r="AS272" i="14" s="1"/>
  <c r="AJ7" i="16" s="1"/>
  <c r="AH286" i="14" a="1"/>
  <c r="AH286" i="14" s="1"/>
  <c r="Y21" i="16" s="1"/>
  <c r="AD280" i="14" a="1"/>
  <c r="AD280" i="14" s="1"/>
  <c r="U15" i="16" s="1"/>
  <c r="AF275" i="14" a="1"/>
  <c r="AF275" i="14" s="1"/>
  <c r="W10" i="16" s="1"/>
  <c r="AM286" i="14" a="1"/>
  <c r="AM286" i="14" s="1"/>
  <c r="AD21" i="16" s="1"/>
  <c r="R281" i="14" a="1"/>
  <c r="R281" i="14" s="1"/>
  <c r="I16" i="16" s="1"/>
  <c r="U292" i="14" a="1"/>
  <c r="U292" i="14" s="1"/>
  <c r="L43" i="16" s="1"/>
  <c r="AN271" i="14" a="1"/>
  <c r="AN271" i="14" s="1"/>
  <c r="Y302" i="14" a="1"/>
  <c r="Y302" i="14" s="1"/>
  <c r="P53" i="16" s="1"/>
  <c r="V278" i="14" a="1"/>
  <c r="V278" i="14" s="1"/>
  <c r="M13" i="16" s="1"/>
  <c r="AM299" i="14" a="1"/>
  <c r="AM299" i="14" s="1"/>
  <c r="AD50" i="16" s="1"/>
  <c r="AN305" i="14" a="1"/>
  <c r="AN305" i="14" s="1"/>
  <c r="AL289" i="14" a="1"/>
  <c r="AL289" i="14" s="1"/>
  <c r="AC40" i="16" s="1"/>
  <c r="AS302" i="14" a="1"/>
  <c r="AS302" i="14" s="1"/>
  <c r="AJ53" i="16" s="1"/>
  <c r="AQ281" i="14" a="1"/>
  <c r="AQ281" i="14" s="1"/>
  <c r="AH16" i="16" s="1"/>
  <c r="AD296" i="14" a="1"/>
  <c r="AD296" i="14" s="1"/>
  <c r="U47" i="16" s="1"/>
  <c r="Y291" i="14" a="1"/>
  <c r="Y291" i="14" s="1"/>
  <c r="P42" i="16" s="1"/>
  <c r="AL305" i="14" a="1"/>
  <c r="AL305" i="14" s="1"/>
  <c r="X299" i="14" a="1"/>
  <c r="X299" i="14" s="1"/>
  <c r="O50" i="16" s="1"/>
  <c r="R288" i="14" a="1"/>
  <c r="R288" i="14" s="1"/>
  <c r="I23" i="16" s="1"/>
  <c r="U293" i="14" a="1"/>
  <c r="U293" i="14" s="1"/>
  <c r="L44" i="16" s="1"/>
  <c r="AR297" i="14" a="1"/>
  <c r="AR297" i="14" s="1"/>
  <c r="AI48" i="16" s="1"/>
  <c r="X307" i="14" a="1"/>
  <c r="X307" i="14" s="1"/>
  <c r="W286" i="14" a="1"/>
  <c r="W286" i="14" s="1"/>
  <c r="N21" i="16" s="1"/>
  <c r="AM298" i="14" a="1"/>
  <c r="AM298" i="14" s="1"/>
  <c r="AD49" i="16" s="1"/>
  <c r="X292" i="14" a="1"/>
  <c r="X292" i="14" s="1"/>
  <c r="O43" i="16" s="1"/>
  <c r="AJ273" i="14" a="1"/>
  <c r="AJ273" i="14" s="1"/>
  <c r="AA8" i="16" s="1"/>
  <c r="AJ300" i="14" a="1"/>
  <c r="AJ300" i="14" s="1"/>
  <c r="AA51" i="16" s="1"/>
  <c r="AM273" i="14" a="1"/>
  <c r="AM273" i="14" s="1"/>
  <c r="AD8" i="16" s="1"/>
  <c r="U277" i="14" a="1"/>
  <c r="U277" i="14" s="1"/>
  <c r="L12" i="16" s="1"/>
  <c r="AB289" i="14" a="1"/>
  <c r="AB289" i="14" s="1"/>
  <c r="S40" i="16" s="1"/>
  <c r="AR277" i="14" a="1"/>
  <c r="AR277" i="14" s="1"/>
  <c r="AI12" i="16" s="1"/>
  <c r="AK283" i="14" a="1"/>
  <c r="AK283" i="14" s="1"/>
  <c r="AB18" i="16" s="1"/>
  <c r="T296" i="14" a="1"/>
  <c r="T296" i="14" s="1"/>
  <c r="K47" i="16" s="1"/>
  <c r="Y277" i="14" a="1"/>
  <c r="Y277" i="14" s="1"/>
  <c r="P12" i="16" s="1"/>
  <c r="K290" i="14" a="1"/>
  <c r="K290" i="14" s="1"/>
  <c r="AB303" i="14" a="1"/>
  <c r="AB303" i="14" s="1"/>
  <c r="S54" i="16" s="1"/>
  <c r="X271" i="14" a="1"/>
  <c r="X271" i="14" s="1"/>
  <c r="AK281" i="14" a="1"/>
  <c r="AK281" i="14" s="1"/>
  <c r="AB16" i="16" s="1"/>
  <c r="AK302" i="14" a="1"/>
  <c r="AK302" i="14" s="1"/>
  <c r="AB53" i="16" s="1"/>
  <c r="AS289" i="14" a="1"/>
  <c r="AS289" i="14" s="1"/>
  <c r="AJ40" i="16" s="1"/>
  <c r="AB271" i="14" a="1"/>
  <c r="AB271" i="14" s="1"/>
  <c r="AL285" i="14" a="1"/>
  <c r="AL285" i="14" s="1"/>
  <c r="AC20" i="16" s="1"/>
  <c r="AG274" i="14" a="1"/>
  <c r="AG274" i="14" s="1"/>
  <c r="X9" i="16" s="1"/>
  <c r="AH278" i="14" a="1"/>
  <c r="AH278" i="14" s="1"/>
  <c r="Y13" i="16" s="1"/>
  <c r="AR280" i="14" a="1"/>
  <c r="AR280" i="14" s="1"/>
  <c r="AI15" i="16" s="1"/>
  <c r="AH301" i="14" a="1"/>
  <c r="AH301" i="14" s="1"/>
  <c r="Y52" i="16" s="1"/>
  <c r="AB274" i="14" a="1"/>
  <c r="AB274" i="14" s="1"/>
  <c r="S9" i="16" s="1"/>
  <c r="AF274" i="14" a="1"/>
  <c r="AF274" i="14" s="1"/>
  <c r="W9" i="16" s="1"/>
  <c r="AL280" i="14" a="1"/>
  <c r="AL280" i="14" s="1"/>
  <c r="AC15" i="16" s="1"/>
  <c r="M283" i="14" a="1"/>
  <c r="M283" i="14" s="1"/>
  <c r="D18" i="16" s="1"/>
  <c r="E18" i="16" s="1"/>
  <c r="S290" i="14" a="1"/>
  <c r="S290" i="14" s="1"/>
  <c r="J41" i="16" s="1"/>
  <c r="AO300" i="14" a="1"/>
  <c r="AO300" i="14" s="1"/>
  <c r="AF51" i="16" s="1"/>
  <c r="Z284" i="14" a="1"/>
  <c r="Z284" i="14" s="1"/>
  <c r="Q19" i="16" s="1"/>
  <c r="AN293" i="14" a="1"/>
  <c r="AN293" i="14" s="1"/>
  <c r="AE44" i="16" s="1"/>
  <c r="M289" i="14" a="1"/>
  <c r="M289" i="14" s="1"/>
  <c r="D40" i="16" s="1"/>
  <c r="E40" i="16" s="1"/>
  <c r="AJ276" i="14" a="1"/>
  <c r="AJ276" i="14" s="1"/>
  <c r="AA11" i="16" s="1"/>
  <c r="X286" i="14" a="1"/>
  <c r="X286" i="14" s="1"/>
  <c r="O21" i="16" s="1"/>
  <c r="AD301" i="14" a="1"/>
  <c r="AD301" i="14" s="1"/>
  <c r="U52" i="16" s="1"/>
  <c r="AS300" i="14" a="1"/>
  <c r="AS300" i="14" s="1"/>
  <c r="AJ51" i="16" s="1"/>
  <c r="AE285" i="14" a="1"/>
  <c r="AE285" i="14" s="1"/>
  <c r="V20" i="16" s="1"/>
  <c r="AG290" i="14" a="1"/>
  <c r="AG290" i="14" s="1"/>
  <c r="X41" i="16" s="1"/>
  <c r="Y301" i="14" a="1"/>
  <c r="Y301" i="14" s="1"/>
  <c r="P52" i="16" s="1"/>
  <c r="AO293" i="14" a="1"/>
  <c r="AO293" i="14" s="1"/>
  <c r="AF44" i="16" s="1"/>
  <c r="K285" i="14" a="1"/>
  <c r="K285" i="14" s="1"/>
  <c r="AC283" i="14" a="1"/>
  <c r="AC283" i="14" s="1"/>
  <c r="T18" i="16" s="1"/>
  <c r="Z275" i="14" a="1"/>
  <c r="Z275" i="14" s="1"/>
  <c r="Q10" i="16" s="1"/>
  <c r="AS285" i="14" a="1"/>
  <c r="AS285" i="14" s="1"/>
  <c r="AJ20" i="16" s="1"/>
  <c r="T271" i="14" a="1"/>
  <c r="T271" i="14" s="1"/>
  <c r="T298" i="14" a="1"/>
  <c r="T298" i="14" s="1"/>
  <c r="K49" i="16" s="1"/>
  <c r="AO289" i="14" a="1"/>
  <c r="AO289" i="14" s="1"/>
  <c r="AF40" i="16" s="1"/>
  <c r="AB279" i="14" a="1"/>
  <c r="AB279" i="14" s="1"/>
  <c r="S14" i="16" s="1"/>
  <c r="AE297" i="14" a="1"/>
  <c r="AE297" i="14" s="1"/>
  <c r="V48" i="16" s="1"/>
  <c r="AR298" i="14" a="1"/>
  <c r="AR298" i="14" s="1"/>
  <c r="AI49" i="16" s="1"/>
  <c r="AB302" i="14" a="1"/>
  <c r="AB302" i="14" s="1"/>
  <c r="S53" i="16" s="1"/>
  <c r="AC305" i="14" a="1"/>
  <c r="AC305" i="14" s="1"/>
  <c r="AC293" i="14" a="1"/>
  <c r="AC293" i="14" s="1"/>
  <c r="T44" i="16" s="1"/>
  <c r="AH279" i="14" a="1"/>
  <c r="AH279" i="14" s="1"/>
  <c r="Y14" i="16" s="1"/>
  <c r="U280" i="14" a="1"/>
  <c r="U280" i="14" s="1"/>
  <c r="L15" i="16" s="1"/>
  <c r="V283" i="14" a="1"/>
  <c r="V283" i="14" s="1"/>
  <c r="M18" i="16" s="1"/>
  <c r="AF293" i="14" a="1"/>
  <c r="AF293" i="14" s="1"/>
  <c r="W44" i="16" s="1"/>
  <c r="R298" i="14" a="1"/>
  <c r="R298" i="14" s="1"/>
  <c r="I49" i="16" s="1"/>
  <c r="W274" i="14" a="1"/>
  <c r="W274" i="14" s="1"/>
  <c r="N9" i="16" s="1"/>
  <c r="AK304" i="14" a="1"/>
  <c r="AK304" i="14" s="1"/>
  <c r="X276" i="14" a="1"/>
  <c r="X276" i="14" s="1"/>
  <c r="O11" i="16" s="1"/>
  <c r="AM276" i="14" a="1"/>
  <c r="AM276" i="14" s="1"/>
  <c r="AD11" i="16" s="1"/>
  <c r="AM287" i="14" a="1"/>
  <c r="AM287" i="14" s="1"/>
  <c r="AD22" i="16" s="1"/>
  <c r="AG287" i="14" a="1"/>
  <c r="AG287" i="14" s="1"/>
  <c r="X22" i="16" s="1"/>
  <c r="AH299" i="14" a="1"/>
  <c r="AH299" i="14" s="1"/>
  <c r="Y50" i="16" s="1"/>
  <c r="AD293" i="14" a="1"/>
  <c r="AD293" i="14" s="1"/>
  <c r="U44" i="16" s="1"/>
  <c r="AP289" i="14" a="1"/>
  <c r="AP289" i="14" s="1"/>
  <c r="AG40" i="16" s="1"/>
  <c r="X273" i="14" a="1"/>
  <c r="X273" i="14" s="1"/>
  <c r="O8" i="16" s="1"/>
  <c r="AB290" i="14" a="1"/>
  <c r="AB290" i="14" s="1"/>
  <c r="S41" i="16" s="1"/>
  <c r="V300" i="14" a="1"/>
  <c r="V300" i="14" s="1"/>
  <c r="M51" i="16" s="1"/>
  <c r="AJ296" i="14" a="1"/>
  <c r="AJ296" i="14" s="1"/>
  <c r="AA47" i="16" s="1"/>
  <c r="L278" i="14" a="1"/>
  <c r="L278" i="14" s="1"/>
  <c r="C13" i="16" s="1"/>
  <c r="AS306" i="14" a="1"/>
  <c r="AS306" i="14" s="1"/>
  <c r="AH296" i="14" a="1"/>
  <c r="AH296" i="14" s="1"/>
  <c r="Y47" i="16" s="1"/>
  <c r="AK286" i="14" a="1"/>
  <c r="AK286" i="14" s="1"/>
  <c r="AB21" i="16" s="1"/>
  <c r="AE280" i="14" a="1"/>
  <c r="AE280" i="14" s="1"/>
  <c r="V15" i="16" s="1"/>
  <c r="AA302" i="14" a="1"/>
  <c r="AA302" i="14" s="1"/>
  <c r="R53" i="16" s="1"/>
  <c r="AL294" i="14" a="1"/>
  <c r="AL294" i="14" s="1"/>
  <c r="AC45" i="16" s="1"/>
  <c r="Y298" i="14" a="1"/>
  <c r="Y298" i="14" s="1"/>
  <c r="P49" i="16" s="1"/>
  <c r="AG271" i="14" a="1"/>
  <c r="AG271" i="14" s="1"/>
  <c r="Z285" i="14" a="1"/>
  <c r="Z285" i="14" s="1"/>
  <c r="Q20" i="16" s="1"/>
  <c r="AO276" i="14" a="1"/>
  <c r="AO276" i="14" s="1"/>
  <c r="AF11" i="16" s="1"/>
  <c r="AA299" i="14" a="1"/>
  <c r="AA299" i="14" s="1"/>
  <c r="R50" i="16" s="1"/>
  <c r="AQ274" i="14" a="1"/>
  <c r="AQ274" i="14" s="1"/>
  <c r="AH9" i="16" s="1"/>
  <c r="AK289" i="14" a="1"/>
  <c r="AK289" i="14" s="1"/>
  <c r="AB40" i="16" s="1"/>
  <c r="AM290" i="14" a="1"/>
  <c r="AM290" i="14" s="1"/>
  <c r="AD41" i="16" s="1"/>
  <c r="Z292" i="14" a="1"/>
  <c r="Z292" i="14" s="1"/>
  <c r="Q43" i="16" s="1"/>
  <c r="AS277" i="14" a="1"/>
  <c r="AS277" i="14" s="1"/>
  <c r="AJ12" i="16" s="1"/>
  <c r="S287" i="14" a="1"/>
  <c r="S287" i="14" s="1"/>
  <c r="J22" i="16" s="1"/>
  <c r="AK282" i="14" a="1"/>
  <c r="AK282" i="14" s="1"/>
  <c r="AB17" i="16" s="1"/>
  <c r="U271" i="14" a="1"/>
  <c r="U271" i="14" s="1"/>
  <c r="AL304" i="14" a="1"/>
  <c r="AL304" i="14" s="1"/>
  <c r="AQ287" i="14" a="1"/>
  <c r="AQ287" i="14" s="1"/>
  <c r="AH22" i="16" s="1"/>
  <c r="AS299" i="14" a="1"/>
  <c r="AS299" i="14" s="1"/>
  <c r="AJ50" i="16" s="1"/>
  <c r="Y286" i="14" a="1"/>
  <c r="Y286" i="14" s="1"/>
  <c r="P21" i="16" s="1"/>
  <c r="AF286" i="14" a="1"/>
  <c r="AF286" i="14" s="1"/>
  <c r="W21" i="16" s="1"/>
  <c r="AS292" i="14" a="1"/>
  <c r="AS292" i="14" s="1"/>
  <c r="AJ43" i="16" s="1"/>
  <c r="AH294" i="14" a="1"/>
  <c r="AH294" i="14" s="1"/>
  <c r="Y45" i="16" s="1"/>
  <c r="AH284" i="14" a="1"/>
  <c r="AH284" i="14" s="1"/>
  <c r="Y19" i="16" s="1"/>
  <c r="L299" i="14" a="1"/>
  <c r="L299" i="14" s="1"/>
  <c r="C50" i="16" s="1"/>
  <c r="B50" i="16" s="1"/>
  <c r="AM295" i="14" a="1"/>
  <c r="AM295" i="14" s="1"/>
  <c r="AD46" i="16" s="1"/>
  <c r="K279" i="14" a="1"/>
  <c r="K279" i="14" s="1"/>
  <c r="AE288" i="14" a="1"/>
  <c r="AE288" i="14" s="1"/>
  <c r="V23" i="16" s="1"/>
  <c r="AA295" i="14" a="1"/>
  <c r="AA295" i="14" s="1"/>
  <c r="R46" i="16" s="1"/>
  <c r="AK285" i="14" a="1"/>
  <c r="AK285" i="14" s="1"/>
  <c r="AB20" i="16" s="1"/>
  <c r="AJ281" i="14" a="1"/>
  <c r="AJ281" i="14" s="1"/>
  <c r="AA16" i="16" s="1"/>
  <c r="AM280" i="14" a="1"/>
  <c r="AM280" i="14" s="1"/>
  <c r="AD15" i="16" s="1"/>
  <c r="AP290" i="14" a="1"/>
  <c r="AP290" i="14" s="1"/>
  <c r="AG41" i="16" s="1"/>
  <c r="V307" i="14" a="1"/>
  <c r="V307" i="14" s="1"/>
  <c r="AO285" i="14" a="1"/>
  <c r="AO285" i="14" s="1"/>
  <c r="AF20" i="16" s="1"/>
  <c r="M278" i="14" a="1"/>
  <c r="M278" i="14" s="1"/>
  <c r="D13" i="16" s="1"/>
  <c r="E13" i="16" s="1"/>
  <c r="L297" i="14" a="1"/>
  <c r="L297" i="14" s="1"/>
  <c r="C48" i="16" s="1"/>
  <c r="B48" i="16" s="1"/>
  <c r="AG297" i="14" a="1"/>
  <c r="AG297" i="14" s="1"/>
  <c r="X48" i="16" s="1"/>
  <c r="AG278" i="14" a="1"/>
  <c r="AG278" i="14" s="1"/>
  <c r="X13" i="16" s="1"/>
  <c r="B40" i="16" l="1"/>
  <c r="C38" i="16"/>
  <c r="C37" i="16"/>
  <c r="K55" i="16"/>
  <c r="C6" i="16"/>
  <c r="D6" i="16" s="1"/>
  <c r="E6" i="16" s="1"/>
  <c r="AU147" i="14" a="1"/>
  <c r="AU147" i="14" s="1"/>
  <c r="C8" i="14" s="1"/>
  <c r="AV179" i="14" a="1"/>
  <c r="AV179" i="14" s="1"/>
  <c r="D40" i="14" s="1"/>
  <c r="E40" i="14" s="1"/>
  <c r="AV161" i="14" a="1"/>
  <c r="AV161" i="14" s="1"/>
  <c r="D22" i="14" s="1"/>
  <c r="E22" i="14" s="1"/>
  <c r="AT171" i="14" a="1"/>
  <c r="AT171" i="14" s="1"/>
  <c r="B32" i="14" s="1"/>
  <c r="AU176" i="14" a="1"/>
  <c r="AU176" i="14" s="1"/>
  <c r="C37" i="14" s="1"/>
  <c r="AU170" i="14" a="1"/>
  <c r="AU170" i="14" s="1"/>
  <c r="C31" i="14" s="1"/>
  <c r="AU166" i="14" a="1"/>
  <c r="AU166" i="14" s="1"/>
  <c r="C27" i="14" s="1"/>
  <c r="AV148" i="14" a="1"/>
  <c r="AV148" i="14" s="1"/>
  <c r="D9" i="14" s="1"/>
  <c r="E9" i="14" s="1"/>
  <c r="AV171" i="14" a="1"/>
  <c r="AV171" i="14" s="1"/>
  <c r="D32" i="14" s="1"/>
  <c r="E32" i="14" s="1"/>
  <c r="AT162" i="14" a="1"/>
  <c r="AT162" i="14" s="1"/>
  <c r="B23" i="14" s="1"/>
  <c r="AT152" i="14" a="1"/>
  <c r="AT152" i="14" s="1"/>
  <c r="B13" i="14" s="1"/>
  <c r="AU148" i="14" a="1"/>
  <c r="AU148" i="14" s="1"/>
  <c r="C9" i="14" s="1"/>
  <c r="AT154" i="14" a="1"/>
  <c r="AT154" i="14" s="1"/>
  <c r="B15" i="14" s="1"/>
  <c r="AT144" i="14" a="1"/>
  <c r="AT144" i="14" s="1"/>
  <c r="B5" i="14" s="1"/>
  <c r="AV145" i="14" a="1"/>
  <c r="AV145" i="14" s="1"/>
  <c r="D6" i="14" s="1"/>
  <c r="E6" i="14" s="1"/>
  <c r="AT150" i="14" a="1"/>
  <c r="AT150" i="14" s="1"/>
  <c r="B11" i="14" s="1"/>
  <c r="AT166" i="14" a="1"/>
  <c r="AT166" i="14" s="1"/>
  <c r="B27" i="14" s="1"/>
  <c r="AV151" i="14" a="1"/>
  <c r="AV151" i="14" s="1"/>
  <c r="D12" i="14" s="1"/>
  <c r="E12" i="14" s="1"/>
  <c r="AT179" i="14" a="1"/>
  <c r="AT179" i="14" s="1"/>
  <c r="B40" i="14" s="1"/>
  <c r="AV178" i="14" a="1"/>
  <c r="AV178" i="14" s="1"/>
  <c r="D39" i="14" s="1"/>
  <c r="E39" i="14" s="1"/>
  <c r="AT151" i="14" a="1"/>
  <c r="AT151" i="14" s="1"/>
  <c r="B12" i="14" s="1"/>
  <c r="AU153" i="14" a="1"/>
  <c r="AU153" i="14" s="1"/>
  <c r="C14" i="14" s="1"/>
  <c r="AU172" i="14" a="1"/>
  <c r="AU172" i="14" s="1"/>
  <c r="C33" i="14" s="1"/>
  <c r="AT168" i="14" a="1"/>
  <c r="AT168" i="14" s="1"/>
  <c r="B29" i="14" s="1"/>
  <c r="AU146" i="14" a="1"/>
  <c r="AU146" i="14" s="1"/>
  <c r="C7" i="14" s="1"/>
  <c r="AV150" i="14" a="1"/>
  <c r="AV150" i="14" s="1"/>
  <c r="D11" i="14" s="1"/>
  <c r="E11" i="14" s="1"/>
  <c r="AU152" i="14" a="1"/>
  <c r="AU152" i="14" s="1"/>
  <c r="C13" i="14" s="1"/>
  <c r="AU174" i="14" a="1"/>
  <c r="AU174" i="14" s="1"/>
  <c r="C35" i="14" s="1"/>
  <c r="AU150" i="14" a="1"/>
  <c r="AU150" i="14" s="1"/>
  <c r="C11" i="14" s="1"/>
  <c r="AV176" i="14" a="1"/>
  <c r="AV176" i="14" s="1"/>
  <c r="D37" i="14" s="1"/>
  <c r="E37" i="14" s="1"/>
  <c r="AU151" i="14" a="1"/>
  <c r="AU151" i="14" s="1"/>
  <c r="C12" i="14" s="1"/>
  <c r="AV170" i="14" a="1"/>
  <c r="AV170" i="14" s="1"/>
  <c r="D31" i="14" s="1"/>
  <c r="E31" i="14" s="1"/>
  <c r="AU160" i="14" a="1"/>
  <c r="AU160" i="14" s="1"/>
  <c r="C21" i="14" s="1"/>
  <c r="AU167" i="14" a="1"/>
  <c r="AU167" i="14" s="1"/>
  <c r="C28" i="14" s="1"/>
  <c r="AT160" i="14" a="1"/>
  <c r="AT160" i="14" s="1"/>
  <c r="B21" i="14" s="1"/>
  <c r="AU144" i="14" a="1"/>
  <c r="AU144" i="14" s="1"/>
  <c r="C5" i="14" s="1"/>
  <c r="AU169" i="14" a="1"/>
  <c r="AU169" i="14" s="1"/>
  <c r="C30" i="14" s="1"/>
  <c r="AV157" i="14" a="1"/>
  <c r="AV157" i="14" s="1"/>
  <c r="D18" i="14" s="1"/>
  <c r="E18" i="14" s="1"/>
  <c r="AT161" i="14" a="1"/>
  <c r="AT161" i="14" s="1"/>
  <c r="B22" i="14" s="1"/>
  <c r="AV154" i="14" a="1"/>
  <c r="AV154" i="14" s="1"/>
  <c r="D15" i="14" s="1"/>
  <c r="E15" i="14" s="1"/>
  <c r="AU164" i="14" a="1"/>
  <c r="AU164" i="14" s="1"/>
  <c r="C25" i="14" s="1"/>
  <c r="AV166" i="14" a="1"/>
  <c r="AV166" i="14" s="1"/>
  <c r="D27" i="14" s="1"/>
  <c r="E27" i="14" s="1"/>
  <c r="AV160" i="14" a="1"/>
  <c r="AV160" i="14" s="1"/>
  <c r="D21" i="14" s="1"/>
  <c r="E21" i="14" s="1"/>
  <c r="AU163" i="14" a="1"/>
  <c r="AU163" i="14" s="1"/>
  <c r="C24" i="14" s="1"/>
  <c r="AT174" i="14" a="1"/>
  <c r="AT174" i="14" s="1"/>
  <c r="B35" i="14" s="1"/>
  <c r="AT155" i="14" a="1"/>
  <c r="AT155" i="14" s="1"/>
  <c r="B16" i="14" s="1"/>
  <c r="AT147" i="14" a="1"/>
  <c r="AT147" i="14" s="1"/>
  <c r="B8" i="14" s="1"/>
  <c r="AU179" i="14" a="1"/>
  <c r="AU179" i="14" s="1"/>
  <c r="C40" i="14" s="1"/>
  <c r="AV164" i="14" a="1"/>
  <c r="AV164" i="14" s="1"/>
  <c r="D25" i="14" s="1"/>
  <c r="E25" i="14" s="1"/>
  <c r="AV147" i="14" a="1"/>
  <c r="AV147" i="14" s="1"/>
  <c r="D8" i="14" s="1"/>
  <c r="E8" i="14" s="1"/>
  <c r="AT145" i="14" a="1"/>
  <c r="AT145" i="14" s="1"/>
  <c r="B6" i="14" s="1"/>
  <c r="AU173" i="14" a="1"/>
  <c r="AU173" i="14" s="1"/>
  <c r="C34" i="14" s="1"/>
  <c r="AT158" i="14" a="1"/>
  <c r="AT158" i="14" s="1"/>
  <c r="B19" i="14" s="1"/>
  <c r="AT175" i="14" a="1"/>
  <c r="AT175" i="14" s="1"/>
  <c r="B36" i="14" s="1"/>
  <c r="AU161" i="14" a="1"/>
  <c r="AU161" i="14" s="1"/>
  <c r="C22" i="14" s="1"/>
  <c r="AT178" i="14" a="1"/>
  <c r="AT178" i="14" s="1"/>
  <c r="B39" i="14" s="1"/>
  <c r="AU159" i="14" a="1"/>
  <c r="AU159" i="14" s="1"/>
  <c r="C20" i="14" s="1"/>
  <c r="AU165" i="14" a="1"/>
  <c r="AU165" i="14" s="1"/>
  <c r="C26" i="14" s="1"/>
  <c r="AV167" i="14" a="1"/>
  <c r="AV167" i="14" s="1"/>
  <c r="D28" i="14" s="1"/>
  <c r="E28" i="14" s="1"/>
  <c r="AV158" i="14" a="1"/>
  <c r="AV158" i="14" s="1"/>
  <c r="D19" i="14" s="1"/>
  <c r="E19" i="14" s="1"/>
  <c r="AV155" i="14" a="1"/>
  <c r="AV155" i="14" s="1"/>
  <c r="D16" i="14" s="1"/>
  <c r="E16" i="14" s="1"/>
  <c r="AV163" i="14" a="1"/>
  <c r="AV163" i="14" s="1"/>
  <c r="D24" i="14" s="1"/>
  <c r="E24" i="14" s="1"/>
  <c r="AV162" i="14" a="1"/>
  <c r="AV162" i="14" s="1"/>
  <c r="D23" i="14" s="1"/>
  <c r="E23" i="14" s="1"/>
  <c r="AT157" i="14" a="1"/>
  <c r="AT157" i="14" s="1"/>
  <c r="B18" i="14" s="1"/>
  <c r="AT165" i="14" a="1"/>
  <c r="AT165" i="14" s="1"/>
  <c r="B26" i="14" s="1"/>
  <c r="AT163" i="14" a="1"/>
  <c r="AT163" i="14" s="1"/>
  <c r="B24" i="14" s="1"/>
  <c r="AT148" i="14" a="1"/>
  <c r="AT148" i="14" s="1"/>
  <c r="B9" i="14" s="1"/>
  <c r="AV144" i="14" a="1"/>
  <c r="AV144" i="14" s="1"/>
  <c r="AV177" i="14" a="1"/>
  <c r="AV177" i="14" s="1"/>
  <c r="D38" i="14" s="1"/>
  <c r="E38" i="14" s="1"/>
  <c r="AU154" i="14" a="1"/>
  <c r="AU154" i="14" s="1"/>
  <c r="C15" i="14" s="1"/>
  <c r="AV165" i="14" a="1"/>
  <c r="AV165" i="14" s="1"/>
  <c r="D26" i="14" s="1"/>
  <c r="E26" i="14" s="1"/>
  <c r="AV153" i="14" a="1"/>
  <c r="AV153" i="14" s="1"/>
  <c r="D14" i="14" s="1"/>
  <c r="E14" i="14" s="1"/>
  <c r="AV175" i="14" a="1"/>
  <c r="AV175" i="14" s="1"/>
  <c r="D36" i="14" s="1"/>
  <c r="E36" i="14" s="1"/>
  <c r="AT170" i="14" a="1"/>
  <c r="AT170" i="14" s="1"/>
  <c r="B31" i="14" s="1"/>
  <c r="AU158" i="14" a="1"/>
  <c r="AU158" i="14" s="1"/>
  <c r="C19" i="14" s="1"/>
  <c r="AT153" i="14" a="1"/>
  <c r="AT153" i="14" s="1"/>
  <c r="B14" i="14" s="1"/>
  <c r="AT167" i="14" a="1"/>
  <c r="AT167" i="14" s="1"/>
  <c r="B28" i="14" s="1"/>
  <c r="AV169" i="14" a="1"/>
  <c r="AV169" i="14" s="1"/>
  <c r="D30" i="14" s="1"/>
  <c r="E30" i="14" s="1"/>
  <c r="AT156" i="14" a="1"/>
  <c r="AT156" i="14" s="1"/>
  <c r="B17" i="14" s="1"/>
  <c r="AU145" i="14" a="1"/>
  <c r="AU145" i="14" s="1"/>
  <c r="C6" i="14" s="1"/>
  <c r="AU168" i="14" a="1"/>
  <c r="AU168" i="14" s="1"/>
  <c r="C29" i="14" s="1"/>
  <c r="AT172" i="14" a="1"/>
  <c r="AT172" i="14" s="1"/>
  <c r="B33" i="14" s="1"/>
  <c r="AV152" i="14" a="1"/>
  <c r="AV152" i="14" s="1"/>
  <c r="D13" i="14" s="1"/>
  <c r="E13" i="14" s="1"/>
  <c r="AV156" i="14" a="1"/>
  <c r="AV156" i="14" s="1"/>
  <c r="D17" i="14" s="1"/>
  <c r="E17" i="14" s="1"/>
  <c r="AT177" i="14" a="1"/>
  <c r="AT177" i="14" s="1"/>
  <c r="B38" i="14" s="1"/>
  <c r="AT146" i="14" a="1"/>
  <c r="AT146" i="14" s="1"/>
  <c r="B7" i="14" s="1"/>
  <c r="AV146" i="14" a="1"/>
  <c r="AV146" i="14" s="1"/>
  <c r="D7" i="14" s="1"/>
  <c r="E7" i="14" s="1"/>
  <c r="AT149" i="14" a="1"/>
  <c r="AT149" i="14" s="1"/>
  <c r="B10" i="14" s="1"/>
  <c r="AV149" i="14" a="1"/>
  <c r="AV149" i="14" s="1"/>
  <c r="D10" i="14" s="1"/>
  <c r="E10" i="14" s="1"/>
  <c r="AU175" i="14" a="1"/>
  <c r="AU175" i="14" s="1"/>
  <c r="C36" i="14" s="1"/>
  <c r="AV168" i="14" a="1"/>
  <c r="AV168" i="14" s="1"/>
  <c r="D29" i="14" s="1"/>
  <c r="E29" i="14" s="1"/>
  <c r="AV173" i="14" a="1"/>
  <c r="AV173" i="14" s="1"/>
  <c r="D34" i="14" s="1"/>
  <c r="E34" i="14" s="1"/>
  <c r="AT159" i="14" a="1"/>
  <c r="AT159" i="14" s="1"/>
  <c r="B20" i="14" s="1"/>
  <c r="AV172" i="14" a="1"/>
  <c r="AV172" i="14" s="1"/>
  <c r="D33" i="14" s="1"/>
  <c r="E33" i="14" s="1"/>
  <c r="AT173" i="14" a="1"/>
  <c r="AT173" i="14" s="1"/>
  <c r="B34" i="14" s="1"/>
  <c r="AU162" i="14" a="1"/>
  <c r="AU162" i="14" s="1"/>
  <c r="C23" i="14" s="1"/>
  <c r="AT176" i="14" a="1"/>
  <c r="AT176" i="14" s="1"/>
  <c r="B37" i="14" s="1"/>
  <c r="AU157" i="14" a="1"/>
  <c r="AU157" i="14" s="1"/>
  <c r="C18" i="14" s="1"/>
  <c r="AU171" i="14" a="1"/>
  <c r="AU171" i="14" s="1"/>
  <c r="C32" i="14" s="1"/>
  <c r="AU156" i="14" a="1"/>
  <c r="AU156" i="14" s="1"/>
  <c r="C17" i="14" s="1"/>
  <c r="AU155" i="14" a="1"/>
  <c r="AU155" i="14" s="1"/>
  <c r="C16" i="14" s="1"/>
  <c r="AU178" i="14" a="1"/>
  <c r="AU178" i="14" s="1"/>
  <c r="C39" i="14" s="1"/>
  <c r="AU149" i="14" a="1"/>
  <c r="AU149" i="14" s="1"/>
  <c r="C10" i="14" s="1"/>
  <c r="AV174" i="14" a="1"/>
  <c r="AV174" i="14" s="1"/>
  <c r="D35" i="14" s="1"/>
  <c r="E35" i="14" s="1"/>
  <c r="AT164" i="14" a="1"/>
  <c r="AT164" i="14" s="1"/>
  <c r="B25" i="14" s="1"/>
  <c r="AT169" i="14" a="1"/>
  <c r="AT169" i="14" s="1"/>
  <c r="B30" i="14" s="1"/>
  <c r="AU177" i="14" a="1"/>
  <c r="AU177" i="14" s="1"/>
  <c r="C38" i="14" s="1"/>
  <c r="AV159" i="14" a="1"/>
  <c r="AV159" i="14" s="1"/>
  <c r="D20" i="14" s="1"/>
  <c r="E20" i="14" s="1"/>
  <c r="K37" i="16"/>
  <c r="N10" i="13"/>
  <c r="O68" i="13"/>
  <c r="O10" i="13" l="1"/>
  <c r="P68" i="13"/>
  <c r="D5" i="14"/>
  <c r="E5" i="14" s="1"/>
  <c r="G39" i="16"/>
  <c r="U39" i="16"/>
  <c r="AC39" i="16"/>
  <c r="H39" i="16"/>
  <c r="AI67" i="16"/>
  <c r="S39" i="16"/>
  <c r="E39" i="16"/>
  <c r="A40" i="16"/>
  <c r="W39" i="16"/>
  <c r="V39" i="16"/>
  <c r="AE39" i="16"/>
  <c r="I39" i="16"/>
  <c r="AA39" i="16"/>
  <c r="T39" i="16"/>
  <c r="AH39" i="16"/>
  <c r="F39" i="16"/>
  <c r="Y39" i="16"/>
  <c r="L39" i="16"/>
  <c r="AB39" i="16"/>
  <c r="O39" i="16"/>
  <c r="R39" i="16"/>
  <c r="AG39" i="16"/>
  <c r="Q39" i="16"/>
  <c r="AI37" i="16"/>
  <c r="P39" i="16"/>
  <c r="N39" i="16"/>
  <c r="AI39" i="16"/>
  <c r="M39" i="16"/>
  <c r="X39" i="16"/>
  <c r="D39" i="16"/>
  <c r="Z39" i="16"/>
  <c r="AD39" i="16"/>
  <c r="K39" i="16"/>
  <c r="AF39" i="16"/>
  <c r="Q68" i="13" l="1"/>
  <c r="P10" i="13"/>
  <c r="Q10" i="13" l="1"/>
  <c r="R68" i="13"/>
  <c r="R10" i="13" l="1"/>
  <c r="S68" i="13"/>
  <c r="S10" i="13" l="1"/>
  <c r="T68" i="13"/>
  <c r="T10" i="13" l="1"/>
  <c r="U68" i="13"/>
  <c r="U10" i="13" l="1"/>
  <c r="V68" i="13"/>
  <c r="W68" i="13" l="1"/>
  <c r="V10" i="13"/>
  <c r="X68" i="13" l="1"/>
  <c r="W10" i="13"/>
  <c r="Y68" i="13" l="1"/>
  <c r="X10" i="13"/>
  <c r="Z68" i="13" l="1"/>
  <c r="Y10" i="13"/>
  <c r="AA68" i="13" l="1"/>
  <c r="Z10" i="13"/>
  <c r="AA10" i="13" l="1"/>
  <c r="AB68" i="13"/>
  <c r="AC68" i="13" l="1"/>
  <c r="AB10" i="13"/>
  <c r="AC10" i="13" l="1"/>
  <c r="AD68" i="13"/>
  <c r="AD10" i="13" l="1"/>
  <c r="AE68" i="13"/>
  <c r="AE10" i="13" l="1"/>
  <c r="AF68" i="13"/>
  <c r="AG68" i="13" l="1"/>
  <c r="AF10" i="13"/>
  <c r="AH68" i="13" l="1"/>
  <c r="AG10" i="13"/>
  <c r="AH10" i="13" l="1"/>
  <c r="AJ10" i="13" s="1"/>
  <c r="R6" i="13" s="1"/>
  <c r="AJ68" i="13"/>
  <c r="C68" i="13"/>
  <c r="C5" i="16" l="1"/>
  <c r="B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<sst xmlns="http://schemas.openxmlformats.org/spreadsheetml/2006/main" count="1587" uniqueCount="1015">
  <si>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</si>
  <si>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</si>
  <si>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</si>
  <si>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</si>
  <si>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</si>
  <si>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</si>
  <si>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</si>
  <si>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</si>
  <si>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</si>
  <si>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</si>
  <si>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</si>
  <si>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</si>
  <si>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</si>
  <si>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</si>
  <si>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</si>
  <si>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</si>
  <si>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</si>
  <si>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</si>
  <si>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</si>
  <si>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</si>
  <si>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</si>
  <si>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</si>
  <si>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</si>
  <si>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</si>
  <si>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</si>
  <si>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</si>
  <si>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</si>
  <si>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</si>
  <si>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</si>
  <si>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</si>
  <si>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</si>
  <si>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</si>
  <si>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</si>
  <si>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</si>
  <si>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</si>
  <si>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</si>
  <si>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</si>
  <si>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</si>
  <si>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</si>
  <si>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</si>
  <si>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</si>
  <si>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</si>
  <si>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</si>
  <si>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</si>
  <si>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P</t>
    <phoneticPr fontId="2"/>
  </si>
  <si>
    <t>A1</t>
    <phoneticPr fontId="2"/>
  </si>
  <si>
    <t>B</t>
    <phoneticPr fontId="2"/>
  </si>
  <si>
    <t>U</t>
    <phoneticPr fontId="2"/>
  </si>
  <si>
    <r>
      <t>0</t>
    </r>
    <r>
      <rPr>
        <sz val="11"/>
        <rFont val="ＭＳ Ｐゴシック"/>
        <family val="3"/>
        <charset val="128"/>
      </rPr>
      <t>2</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</si>
  <si>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</si>
  <si>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</si>
  <si>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</si>
  <si>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</si>
  <si>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7</t>
    </r>
    <phoneticPr fontId="2"/>
  </si>
  <si>
    <r>
      <t>N</t>
    </r>
    <r>
      <rPr>
        <sz val="11"/>
        <rFont val="ＭＳ Ｐゴシック"/>
        <family val="3"/>
        <charset val="128"/>
      </rPr>
      <t>9</t>
    </r>
    <phoneticPr fontId="2"/>
  </si>
  <si>
    <r>
      <t>N</t>
    </r>
    <r>
      <rPr>
        <sz val="11"/>
        <rFont val="ＭＳ Ｐゴシック"/>
        <family val="3"/>
        <charset val="128"/>
      </rPr>
      <t>11</t>
    </r>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</si>
  <si>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</si>
  <si>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</si>
  <si>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</si>
  <si>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</si>
  <si>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</si>
  <si>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</si>
  <si>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</si>
  <si>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</si>
  <si>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</si>
  <si>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</si>
  <si>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</si>
  <si>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</si>
  <si>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t>
    <phoneticPr fontId="2"/>
  </si>
  <si>
    <t>Bポート</t>
    <phoneticPr fontId="2"/>
  </si>
  <si>
    <t>D側</t>
    <phoneticPr fontId="2"/>
  </si>
  <si>
    <t>U側</t>
    <phoneticPr fontId="2"/>
  </si>
  <si>
    <t>A</t>
    <phoneticPr fontId="2"/>
  </si>
  <si>
    <t>■</t>
    <phoneticPr fontId="2"/>
  </si>
  <si>
    <t>N</t>
    <phoneticPr fontId="2"/>
  </si>
  <si>
    <t>Z</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</si>
  <si>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</si>
  <si>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</si>
  <si>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</si>
  <si>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</si>
  <si>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</si>
  <si>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</si>
  <si>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</si>
  <si>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</si>
  <si>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</si>
  <si>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</si>
  <si>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</si>
  <si>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</si>
  <si>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</si>
  <si>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</si>
  <si>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</si>
  <si>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</si>
  <si>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</si>
  <si>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</si>
  <si>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</si>
  <si>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</si>
  <si>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</si>
  <si>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</si>
  <si>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</si>
  <si>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</si>
  <si>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</si>
  <si>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</si>
  <si>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</si>
  <si>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</si>
  <si>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</si>
  <si>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</si>
  <si>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</si>
  <si>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</si>
  <si>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</si>
  <si>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</si>
  <si>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</si>
  <si>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</si>
  <si>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</si>
  <si>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</si>
  <si>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</si>
  <si>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</si>
  <si>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</si>
  <si>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</si>
  <si>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</si>
  <si>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</si>
  <si>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</si>
  <si>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</si>
  <si>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</si>
  <si>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</si>
  <si>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</si>
  <si>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</si>
  <si>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</si>
  <si>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</si>
  <si>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</si>
  <si>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</si>
  <si>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</si>
  <si>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</si>
  <si>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</si>
  <si>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</si>
  <si>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</si>
  <si>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</si>
  <si>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</si>
  <si>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</si>
  <si>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</si>
  <si>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</si>
  <si>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</si>
  <si>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</si>
  <si>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</si>
  <si>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</si>
  <si>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</si>
  <si>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</si>
  <si>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</si>
  <si>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</si>
  <si>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</si>
  <si>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</si>
  <si>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</si>
  <si>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</si>
  <si>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</si>
  <si>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</si>
  <si>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</si>
  <si>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</si>
  <si>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</si>
  <si>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</si>
  <si>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</si>
  <si>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</si>
  <si>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</si>
  <si>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</si>
  <si>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</si>
  <si>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</si>
  <si>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</si>
  <si>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</si>
  <si>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</si>
  <si>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</si>
  <si>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</si>
  <si>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</si>
  <si>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</si>
  <si>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</si>
  <si>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</si>
  <si>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</si>
  <si>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</si>
  <si>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</si>
  <si>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</si>
  <si>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</si>
  <si>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</si>
  <si>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</si>
  <si>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</si>
  <si>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</si>
  <si>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</si>
  <si>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</si>
  <si>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</si>
  <si>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</si>
  <si>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</si>
  <si>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</si>
  <si>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</si>
  <si>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</si>
  <si>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</si>
  <si>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</si>
  <si>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</si>
  <si>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</si>
  <si>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</si>
  <si>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</si>
  <si>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</si>
  <si>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</si>
  <si>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</si>
  <si>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</si>
  <si>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</si>
  <si>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</si>
  <si>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</si>
  <si>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</si>
  <si>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</si>
  <si>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</si>
  <si>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</si>
  <si>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</si>
  <si>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</si>
  <si>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</si>
  <si>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</si>
  <si>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</si>
  <si>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</si>
  <si>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</si>
  <si>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</si>
  <si>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</si>
  <si>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</si>
  <si>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</si>
  <si>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</si>
  <si>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</si>
  <si>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</si>
  <si>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</si>
  <si>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</si>
  <si>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</si>
  <si>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</si>
  <si>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</si>
  <si>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</si>
  <si>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</si>
  <si>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</si>
  <si>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</si>
  <si>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</si>
  <si>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</si>
  <si>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</si>
  <si>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</si>
  <si>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</si>
  <si>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</si>
  <si>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</si>
  <si>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</si>
  <si>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</si>
  <si>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</si>
  <si>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</si>
  <si>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</si>
  <si>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</si>
  <si>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</si>
  <si>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</si>
  <si>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</si>
  <si>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</si>
  <si>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</si>
  <si>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</si>
  <si>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</si>
  <si>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</si>
  <si>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</si>
  <si>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</si>
  <si>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</si>
  <si>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</si>
  <si>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</si>
  <si>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</si>
  <si>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</si>
  <si>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</si>
  <si>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</si>
  <si>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</si>
  <si>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</si>
  <si>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</si>
  <si>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</si>
  <si>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</si>
  <si>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</si>
  <si>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</si>
  <si>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</si>
  <si>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</si>
  <si>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</si>
  <si>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</si>
  <si>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</si>
  <si>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</si>
  <si>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</si>
  <si>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</si>
  <si>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</si>
  <si>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</si>
  <si>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</si>
  <si>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</si>
  <si>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</si>
  <si>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</si>
  <si>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</si>
  <si>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</si>
  <si>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</si>
  <si>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</si>
  <si>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</si>
  <si>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</si>
  <si>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</si>
  <si>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</si>
  <si>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</si>
  <si>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</si>
  <si>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</si>
  <si>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</si>
  <si>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</si>
  <si>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</si>
  <si>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</si>
  <si>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</si>
  <si>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</si>
  <si>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</si>
  <si>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</si>
  <si>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</si>
  <si>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</si>
  <si>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</si>
  <si>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</si>
  <si>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</si>
  <si>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</si>
  <si>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</si>
  <si>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</si>
  <si>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</si>
  <si>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</si>
  <si>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</si>
  <si>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</si>
  <si>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</si>
  <si>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</si>
  <si>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</si>
  <si>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</si>
  <si>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</si>
  <si>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</si>
  <si>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</si>
  <si>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</si>
  <si>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</si>
  <si>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</si>
  <si>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</si>
  <si>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</si>
  <si>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</si>
  <si>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</si>
  <si>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</si>
  <si>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</si>
  <si>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</si>
  <si>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</si>
  <si>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</si>
  <si>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</si>
  <si>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</si>
  <si>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</si>
  <si>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</si>
  <si>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</si>
  <si>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</si>
  <si>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</si>
  <si>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</si>
  <si>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</si>
  <si>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</si>
  <si>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</si>
  <si>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</si>
  <si>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</si>
  <si>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</si>
  <si>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</si>
  <si>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</si>
  <si>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</si>
  <si>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</si>
  <si>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</si>
  <si>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</si>
  <si>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</si>
  <si>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</si>
  <si>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</si>
  <si>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</si>
  <si>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</si>
  <si>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</si>
  <si>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</si>
  <si>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</si>
  <si>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</si>
  <si>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</si>
  <si>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</si>
  <si>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</si>
  <si>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</si>
  <si>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</si>
  <si>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</si>
  <si>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</si>
  <si>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</si>
  <si>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</si>
  <si>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</si>
  <si>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</si>
  <si>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</si>
  <si>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</si>
  <si>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</si>
  <si>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</si>
  <si>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</si>
  <si>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</si>
  <si>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</si>
  <si>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</si>
  <si>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</si>
  <si>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</si>
  <si>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</si>
  <si>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</si>
  <si>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</si>
  <si>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</si>
  <si>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</si>
  <si>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</si>
  <si>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</si>
  <si>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</si>
  <si>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</si>
  <si>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</si>
  <si>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</si>
  <si>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</si>
  <si>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</si>
  <si>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</si>
  <si>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</si>
  <si>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</si>
  <si>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</si>
  <si>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</si>
  <si>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</si>
  <si>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</si>
  <si>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</si>
  <si>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</si>
  <si>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</si>
  <si>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</si>
  <si>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</si>
  <si>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</si>
  <si>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</si>
  <si>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</si>
  <si>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選択項目に空欄があります</t>
  </si>
  <si>
    <t>型式構成エラーがあります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</si>
  <si>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</si>
  <si>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</si>
  <si>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</si>
  <si>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</si>
  <si>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</si>
  <si>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</si>
  <si>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</si>
  <si>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</si>
  <si>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</si>
  <si>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</si>
  <si>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</si>
  <si>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</si>
  <si>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</si>
  <si>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</si>
  <si>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</si>
  <si>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</si>
  <si>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</si>
  <si>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</si>
  <si>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</si>
  <si>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</si>
  <si>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</si>
  <si>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</si>
  <si>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</si>
  <si>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</si>
  <si>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</si>
  <si>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</si>
  <si>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</si>
  <si>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</si>
  <si>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</si>
  <si>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</si>
  <si>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</si>
  <si>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</si>
  <si>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</si>
  <si>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</si>
  <si>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</si>
  <si>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</si>
  <si>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</si>
  <si>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</si>
  <si>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</si>
  <si>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</si>
  <si>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</si>
  <si>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</si>
  <si>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</si>
  <si>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</si>
  <si>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</si>
  <si>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</si>
  <si>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</si>
  <si>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</si>
  <si>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</si>
  <si>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</si>
  <si>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</si>
  <si>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</si>
  <si>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</si>
  <si>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</si>
  <si>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</si>
  <si>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</si>
  <si>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</si>
  <si>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</si>
  <si>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</si>
  <si>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</si>
  <si>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</si>
  <si>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</si>
  <si>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</si>
  <si>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</si>
  <si>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</si>
  <si>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</si>
  <si>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</si>
  <si>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</si>
  <si>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</si>
  <si>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</si>
  <si>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</si>
  <si>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</si>
  <si>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</si>
  <si>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</si>
  <si>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</si>
  <si>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</si>
  <si>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</si>
  <si>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</si>
  <si>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</si>
  <si>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</si>
  <si>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</si>
  <si>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</si>
  <si>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</si>
  <si>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</si>
  <si>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</si>
  <si>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</si>
  <si>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</si>
  <si>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1連</t>
    <rPh sb="1" eb="2">
      <t>レン</t>
    </rPh>
    <phoneticPr fontId="2"/>
  </si>
  <si>
    <t>SIユニット仕様</t>
    <rPh sb="6" eb="8">
      <t>シヨウ</t>
    </rPh>
    <phoneticPr fontId="2"/>
  </si>
  <si>
    <t>DeviceNet対応</t>
    <rPh sb="9" eb="11">
      <t>タイオウ</t>
    </rPh>
    <phoneticPr fontId="2"/>
  </si>
  <si>
    <t>PROFIBUS DP対応</t>
    <rPh sb="11" eb="13">
      <t>タイオウ</t>
    </rPh>
    <phoneticPr fontId="2"/>
  </si>
  <si>
    <t>CC-Link対応</t>
    <rPh sb="7" eb="9">
      <t>タイオウ</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</si>
  <si>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</si>
  <si>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</si>
  <si>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</si>
  <si>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</si>
  <si>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</si>
  <si>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</si>
  <si>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</si>
  <si>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</si>
  <si>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</si>
  <si>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</si>
  <si>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</si>
  <si>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</si>
  <si>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</si>
  <si>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</si>
  <si>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</si>
  <si>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連です</t>
    <phoneticPr fontId="2"/>
  </si>
  <si>
    <t>-</t>
    <phoneticPr fontId="2"/>
  </si>
  <si>
    <t>D側</t>
    <phoneticPr fontId="2"/>
  </si>
  <si>
    <t>U側</t>
    <phoneticPr fontId="2"/>
  </si>
  <si>
    <t>1Setあたり</t>
    <phoneticPr fontId="2"/>
  </si>
  <si>
    <t>セット</t>
    <phoneticPr fontId="2"/>
  </si>
  <si>
    <t>ユーザCD</t>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</si>
  <si>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</si>
  <si>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</si>
  <si>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※選択項目に空欄があります。</t>
    <phoneticPr fontId="2"/>
  </si>
  <si>
    <t>型式構成エラーがあります</t>
    <phoneticPr fontId="2"/>
  </si>
  <si>
    <t>販売店
メモ欄</t>
    <rPh sb="0" eb="3">
      <t>ハンバイテン</t>
    </rPh>
    <rPh sb="6" eb="7">
      <t>ラン</t>
    </rPh>
    <phoneticPr fontId="2"/>
  </si>
  <si>
    <t>/Set</t>
    <phoneticPr fontId="2"/>
  </si>
  <si>
    <t>U側</t>
    <phoneticPr fontId="2"/>
  </si>
  <si>
    <t>1/2</t>
    <phoneticPr fontId="2"/>
  </si>
  <si>
    <t>2/2</t>
    <phoneticPr fontId="2"/>
  </si>
  <si>
    <t>・・・</t>
    <phoneticPr fontId="2"/>
  </si>
  <si>
    <t>I/Oユニット連数</t>
    <rPh sb="7" eb="8">
      <t>レン</t>
    </rPh>
    <rPh sb="8" eb="9">
      <t>スウ</t>
    </rPh>
    <phoneticPr fontId="2"/>
  </si>
  <si>
    <t>※I/Oユニット連数にSIユニットは含みません</t>
    <rPh sb="8" eb="9">
      <t>レン</t>
    </rPh>
    <rPh sb="9" eb="10">
      <t>スウ</t>
    </rPh>
    <rPh sb="18" eb="19">
      <t>フク</t>
    </rPh>
    <phoneticPr fontId="2"/>
  </si>
  <si>
    <t>SIユニットコモン</t>
    <phoneticPr fontId="2"/>
  </si>
  <si>
    <t>エンドプレート仕様</t>
    <rPh sb="7" eb="9">
      <t>シヨウ</t>
    </rPh>
    <phoneticPr fontId="2"/>
  </si>
  <si>
    <t>デジタル入力ユニット</t>
    <rPh sb="4" eb="6">
      <t>ニュウリョク</t>
    </rPh>
    <phoneticPr fontId="2"/>
  </si>
  <si>
    <t>デジタル
出力
ユニット</t>
    <rPh sb="5" eb="7">
      <t>シュツリョク</t>
    </rPh>
    <phoneticPr fontId="2"/>
  </si>
  <si>
    <t>PNP</t>
    <phoneticPr fontId="2"/>
  </si>
  <si>
    <t>NPN</t>
    <phoneticPr fontId="2"/>
  </si>
  <si>
    <t>なし</t>
    <phoneticPr fontId="2"/>
  </si>
  <si>
    <t>あり</t>
    <phoneticPr fontId="2"/>
  </si>
  <si>
    <t>8点</t>
    <rPh sb="1" eb="2">
      <t>テン</t>
    </rPh>
    <phoneticPr fontId="2"/>
  </si>
  <si>
    <t>16点</t>
    <rPh sb="2" eb="3">
      <t>テン</t>
    </rPh>
    <phoneticPr fontId="2"/>
  </si>
  <si>
    <t>断線検出機能</t>
    <rPh sb="0" eb="2">
      <t>ダンセン</t>
    </rPh>
    <rPh sb="2" eb="4">
      <t>ケンシュツ</t>
    </rPh>
    <rPh sb="4" eb="6">
      <t>キノウ</t>
    </rPh>
    <phoneticPr fontId="2"/>
  </si>
  <si>
    <t>極性</t>
    <rPh sb="0" eb="2">
      <t>キョクセイ</t>
    </rPh>
    <phoneticPr fontId="2"/>
  </si>
  <si>
    <t>名称</t>
    <rPh sb="0" eb="2">
      <t>メイショウ</t>
    </rPh>
    <phoneticPr fontId="2"/>
  </si>
  <si>
    <t>コネクタ</t>
    <phoneticPr fontId="2"/>
  </si>
  <si>
    <t>EX600-DXPC</t>
    <phoneticPr fontId="2"/>
  </si>
  <si>
    <t>EX600-DXPC1</t>
    <phoneticPr fontId="2"/>
  </si>
  <si>
    <t>EX600-DXPD</t>
    <phoneticPr fontId="2"/>
  </si>
  <si>
    <t>EX600-DXNB</t>
    <phoneticPr fontId="2"/>
  </si>
  <si>
    <t>EX600-DXNC</t>
    <phoneticPr fontId="2"/>
  </si>
  <si>
    <t>EX600-DXNC1</t>
    <phoneticPr fontId="2"/>
  </si>
  <si>
    <t>EX600-DXND</t>
    <phoneticPr fontId="2"/>
  </si>
  <si>
    <t>EX600-DYPB</t>
    <phoneticPr fontId="2"/>
  </si>
  <si>
    <t>EX600-DYNB</t>
    <phoneticPr fontId="2"/>
  </si>
  <si>
    <t>EX600-AXA</t>
    <phoneticPr fontId="2"/>
  </si>
  <si>
    <t>型　　式</t>
    <rPh sb="0" eb="1">
      <t>カタ</t>
    </rPh>
    <rPh sb="3" eb="4">
      <t>シキ</t>
    </rPh>
    <phoneticPr fontId="2"/>
  </si>
  <si>
    <t>EX600-DXPB</t>
    <phoneticPr fontId="2"/>
  </si>
  <si>
    <t>X：ひとつの連に複数の機器は選択できません</t>
    <rPh sb="6" eb="7">
      <t>レン</t>
    </rPh>
    <rPh sb="8" eb="10">
      <t>フクスウ</t>
    </rPh>
    <rPh sb="11" eb="13">
      <t>キキ</t>
    </rPh>
    <rPh sb="14" eb="16">
      <t>センタク</t>
    </rPh>
    <phoneticPr fontId="2"/>
  </si>
  <si>
    <t>連です</t>
    <rPh sb="0" eb="1">
      <t>レン</t>
    </rPh>
    <phoneticPr fontId="2"/>
  </si>
  <si>
    <t>選択したI/Oユニット連数は</t>
    <rPh sb="0" eb="2">
      <t>センタク</t>
    </rPh>
    <rPh sb="11" eb="12">
      <t>レン</t>
    </rPh>
    <rPh sb="12" eb="13">
      <t>スウ</t>
    </rPh>
    <phoneticPr fontId="2"/>
  </si>
  <si>
    <t>※選択したI/Oユニット連数と入出力ユニットの数量が一致しません</t>
    <rPh sb="1" eb="3">
      <t>センタク</t>
    </rPh>
    <rPh sb="12" eb="13">
      <t>レン</t>
    </rPh>
    <rPh sb="13" eb="14">
      <t>スウ</t>
    </rPh>
    <rPh sb="15" eb="18">
      <t>ニュウシュツリョク</t>
    </rPh>
    <rPh sb="23" eb="25">
      <t>スウリョウ</t>
    </rPh>
    <rPh sb="26" eb="28">
      <t>イッチ</t>
    </rPh>
    <phoneticPr fontId="2"/>
  </si>
  <si>
    <t>I/Oユニットの選択</t>
    <rPh sb="8" eb="10">
      <t>センタク</t>
    </rPh>
    <phoneticPr fontId="2"/>
  </si>
  <si>
    <t>※SIユニットはI/Oユニット連数に含みません</t>
    <rPh sb="15" eb="16">
      <t>レン</t>
    </rPh>
    <rPh sb="16" eb="17">
      <t>スウ</t>
    </rPh>
    <rPh sb="18" eb="19">
      <t>フク</t>
    </rPh>
    <phoneticPr fontId="2"/>
  </si>
  <si>
    <t>X：連数外の選択です</t>
    <rPh sb="2" eb="3">
      <t>レン</t>
    </rPh>
    <rPh sb="3" eb="4">
      <t>スウ</t>
    </rPh>
    <rPh sb="4" eb="5">
      <t>ガイ</t>
    </rPh>
    <rPh sb="6" eb="8">
      <t>センタク</t>
    </rPh>
    <phoneticPr fontId="2"/>
  </si>
  <si>
    <t>S6</t>
    <phoneticPr fontId="2"/>
  </si>
  <si>
    <t>-</t>
    <phoneticPr fontId="2"/>
  </si>
  <si>
    <t>2ch</t>
    <phoneticPr fontId="2"/>
  </si>
  <si>
    <t>デジタル
入出力
ユニット</t>
    <rPh sb="5" eb="6">
      <t>ニュウ</t>
    </rPh>
    <phoneticPr fontId="2"/>
  </si>
  <si>
    <r>
      <t>アナログ入出力</t>
    </r>
    <r>
      <rPr>
        <sz val="6"/>
        <rFont val="ＭＳ Ｐゴシック"/>
        <family val="3"/>
        <charset val="128"/>
      </rPr>
      <t>ユニット</t>
    </r>
    <rPh sb="4" eb="7">
      <t>ニュウシュツリョク</t>
    </rPh>
    <phoneticPr fontId="2"/>
  </si>
  <si>
    <r>
      <t>アナログ入力</t>
    </r>
    <r>
      <rPr>
        <sz val="6"/>
        <rFont val="ＭＳ Ｐゴシック"/>
        <family val="3"/>
        <charset val="128"/>
      </rPr>
      <t>ユニット</t>
    </r>
    <rPh sb="4" eb="6">
      <t>ニュウリョク</t>
    </rPh>
    <phoneticPr fontId="2"/>
  </si>
  <si>
    <r>
      <t>アナログ出力</t>
    </r>
    <r>
      <rPr>
        <sz val="6"/>
        <rFont val="ＭＳ Ｐゴシック"/>
        <family val="3"/>
        <charset val="128"/>
      </rPr>
      <t>ユニット</t>
    </r>
    <rPh sb="4" eb="6">
      <t>シュツリョク</t>
    </rPh>
    <phoneticPr fontId="2"/>
  </si>
  <si>
    <t>PNP</t>
    <phoneticPr fontId="2"/>
  </si>
  <si>
    <t>PNP</t>
    <phoneticPr fontId="2"/>
  </si>
  <si>
    <t>NPN</t>
    <phoneticPr fontId="2"/>
  </si>
  <si>
    <t>NPN</t>
    <phoneticPr fontId="2"/>
  </si>
  <si>
    <t>EX600-DXPE</t>
    <phoneticPr fontId="2"/>
  </si>
  <si>
    <t>EX600-DXPF</t>
    <phoneticPr fontId="2"/>
  </si>
  <si>
    <t>EX600-DXNE</t>
    <phoneticPr fontId="2"/>
  </si>
  <si>
    <t>EX600-DXNF</t>
    <phoneticPr fontId="2"/>
  </si>
  <si>
    <t>EX600-DYPE</t>
    <phoneticPr fontId="2"/>
  </si>
  <si>
    <t>EX600-DYPF</t>
    <phoneticPr fontId="2"/>
  </si>
  <si>
    <t>EX600-DYNE</t>
    <phoneticPr fontId="2"/>
  </si>
  <si>
    <t>EX600-DYNF</t>
    <phoneticPr fontId="2"/>
  </si>
  <si>
    <t>EX600-DMPE</t>
    <phoneticPr fontId="2"/>
  </si>
  <si>
    <t>EX600-DMNE</t>
    <phoneticPr fontId="2"/>
  </si>
  <si>
    <t>EX600-DMNF</t>
    <phoneticPr fontId="2"/>
  </si>
  <si>
    <t>EX600-AYA</t>
    <phoneticPr fontId="2"/>
  </si>
  <si>
    <t>スプリング式端子台(32ピン)</t>
    <rPh sb="5" eb="6">
      <t>シキ</t>
    </rPh>
    <rPh sb="6" eb="8">
      <t>タンシ</t>
    </rPh>
    <rPh sb="8" eb="9">
      <t>ダイ</t>
    </rPh>
    <phoneticPr fontId="2"/>
  </si>
  <si>
    <t>数
量</t>
    <rPh sb="0" eb="1">
      <t>スウ</t>
    </rPh>
    <rPh sb="2" eb="3">
      <t>リョウ</t>
    </rPh>
    <phoneticPr fontId="2"/>
  </si>
  <si>
    <t>M12 (5ピン) 4個</t>
    <rPh sb="11" eb="12">
      <t>コ</t>
    </rPh>
    <phoneticPr fontId="2"/>
  </si>
  <si>
    <t>M8 (3ピン) 8個</t>
    <phoneticPr fontId="2"/>
  </si>
  <si>
    <t>M12 (5ピン) 8個</t>
    <phoneticPr fontId="2"/>
  </si>
  <si>
    <t>M12 (5ピン) 2個</t>
    <rPh sb="11" eb="12">
      <t>コ</t>
    </rPh>
    <phoneticPr fontId="2"/>
  </si>
  <si>
    <t>デジタル出力ユニット</t>
    <rPh sb="4" eb="6">
      <t>シュツリョク</t>
    </rPh>
    <phoneticPr fontId="2"/>
  </si>
  <si>
    <t>デジタル入出力ユニット</t>
    <rPh sb="4" eb="7">
      <t>ニュウシュツリョク</t>
    </rPh>
    <phoneticPr fontId="2"/>
  </si>
  <si>
    <t>アナログ出力ユニット</t>
    <rPh sb="4" eb="6">
      <t>シュツリョク</t>
    </rPh>
    <phoneticPr fontId="2"/>
  </si>
  <si>
    <t>アナログ入力ユニット</t>
    <rPh sb="4" eb="6">
      <t>ニュウリョク</t>
    </rPh>
    <phoneticPr fontId="2"/>
  </si>
  <si>
    <t>アナログ入出力ユニット</t>
    <rPh sb="4" eb="7">
      <t>ニュウシュツリョク</t>
    </rPh>
    <phoneticPr fontId="2"/>
  </si>
  <si>
    <t>バ
ル
ブ
部</t>
    <rPh sb="6" eb="7">
      <t>ブ</t>
    </rPh>
    <phoneticPr fontId="2"/>
  </si>
  <si>
    <t>Ｉ
／
Ｏ
ユ
ニ
ッ
ト
部</t>
    <rPh sb="14" eb="15">
      <t>ブ</t>
    </rPh>
    <phoneticPr fontId="2"/>
  </si>
  <si>
    <t>連　数</t>
    <phoneticPr fontId="2"/>
  </si>
  <si>
    <t>バ
ル
ブ
部
予
備</t>
    <phoneticPr fontId="2"/>
  </si>
  <si>
    <t>プラグインコネクタ接続ベース：EX600シリーズ対応</t>
    <rPh sb="9" eb="11">
      <t>セツゾク</t>
    </rPh>
    <rPh sb="24" eb="26">
      <t>タイオウ</t>
    </rPh>
    <phoneticPr fontId="2"/>
  </si>
  <si>
    <t>EX600シリーズ対応</t>
    <phoneticPr fontId="2"/>
  </si>
  <si>
    <t>入力</t>
    <rPh sb="0" eb="2">
      <t>ニュウリョク</t>
    </rPh>
    <phoneticPr fontId="2"/>
  </si>
  <si>
    <t>出力</t>
    <rPh sb="0" eb="2">
      <t>シュツリョク</t>
    </rPh>
    <phoneticPr fontId="2"/>
  </si>
  <si>
    <t>SIユニットコモン仕様がプラスコモンの場合は、
マイナスコモンタイプは使用できません</t>
    <rPh sb="9" eb="11">
      <t>シヨウ</t>
    </rPh>
    <rPh sb="19" eb="21">
      <t>バアイ</t>
    </rPh>
    <rPh sb="35" eb="37">
      <t>シヨウ</t>
    </rPh>
    <phoneticPr fontId="2"/>
  </si>
  <si>
    <t>SIユニットコモン仕様がマイナスコモンの場合は、
プラスコモンタイプは使用できません</t>
    <rPh sb="20" eb="22">
      <t>バアイ</t>
    </rPh>
    <rPh sb="35" eb="37">
      <t>シヨウ</t>
    </rPh>
    <phoneticPr fontId="2"/>
  </si>
  <si>
    <t>↓</t>
    <phoneticPr fontId="2"/>
  </si>
  <si>
    <t>N</t>
    <phoneticPr fontId="2"/>
  </si>
  <si>
    <t>ベース型式：
『A,Bポート管接続口径』で
混合‘CM’又は、‘LM’を指定下さい。</t>
    <rPh sb="28" eb="29">
      <t>マタ</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</si>
  <si>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</si>
  <si>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</si>
  <si>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</si>
  <si>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</si>
  <si>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</si>
  <si>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※配管指定箇所過剰</t>
  </si>
  <si>
    <t>配管指定漏れ有り</t>
  </si>
  <si>
    <t>上向</t>
  </si>
  <si>
    <t>下向</t>
  </si>
  <si>
    <t>D-Subコネクタ (25ピン)</t>
    <phoneticPr fontId="2"/>
  </si>
  <si>
    <t>EX600-DMPF</t>
    <phoneticPr fontId="2"/>
  </si>
  <si>
    <t>→|</t>
    <phoneticPr fontId="2"/>
  </si>
  <si>
    <t>O</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</si>
  <si>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</si>
  <si>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</si>
  <si>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B</t>
  </si>
  <si>
    <t>D</t>
  </si>
  <si>
    <t>E</t>
  </si>
  <si>
    <t>F</t>
  </si>
  <si>
    <t>G</t>
  </si>
  <si>
    <t>H</t>
  </si>
  <si>
    <t>J</t>
  </si>
  <si>
    <t>K</t>
  </si>
  <si>
    <t>M</t>
  </si>
  <si>
    <t>R</t>
  </si>
  <si>
    <t>S</t>
  </si>
  <si>
    <t>T</t>
  </si>
  <si>
    <t>W</t>
  </si>
  <si>
    <t>Y</t>
  </si>
  <si>
    <t>C</t>
  </si>
  <si>
    <t>KQ2P-10</t>
  </si>
  <si>
    <t>KQ2P-11</t>
  </si>
  <si>
    <t>“上配管”混載バルブＡ，Ｂポート</t>
    <rPh sb="1" eb="2">
      <t>ウエ</t>
    </rPh>
    <rPh sb="2" eb="3">
      <t>クバ</t>
    </rPh>
    <rPh sb="6" eb="7">
      <t>ミツル</t>
    </rPh>
    <phoneticPr fontId="2"/>
  </si>
  <si>
    <t>※選択部分にエラーが有ります（下部メッセージ確認下さい）</t>
    <rPh sb="1" eb="3">
      <t>センタク</t>
    </rPh>
    <rPh sb="3" eb="5">
      <t>ブブン</t>
    </rPh>
    <rPh sb="10" eb="11">
      <t>ア</t>
    </rPh>
    <rPh sb="15" eb="17">
      <t>カブ</t>
    </rPh>
    <rPh sb="22" eb="24">
      <t>カクニン</t>
    </rPh>
    <rPh sb="24" eb="25">
      <t>クダ</t>
    </rPh>
    <phoneticPr fontId="2"/>
  </si>
  <si>
    <t>※型式構成エラー　→　「SIユニットなし」を選択下さい
　SIユニットなしの場合、無記号になります</t>
    <rPh sb="38" eb="40">
      <t>バアイ</t>
    </rPh>
    <rPh sb="41" eb="42">
      <t>ム</t>
    </rPh>
    <rPh sb="42" eb="44">
      <t>キゴウ</t>
    </rPh>
    <phoneticPr fontId="2"/>
  </si>
  <si>
    <t>※型式構成エラー　→　「SIユニットなし」の場合
　“なし”になります</t>
    <rPh sb="22" eb="24">
      <t>バアイ</t>
    </rPh>
    <phoneticPr fontId="2"/>
  </si>
  <si>
    <t>※型式構成エラー
SIユニットコモン・エンドプレート仕様を指示下さい
“SIユニットなし”は選択できません</t>
    <rPh sb="26" eb="28">
      <t>シヨウ</t>
    </rPh>
    <rPh sb="29" eb="31">
      <t>シジ</t>
    </rPh>
    <rPh sb="31" eb="32">
      <t>クダ</t>
    </rPh>
    <rPh sb="46" eb="48">
      <t>センタク</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</si>
  <si>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</si>
  <si>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</si>
  <si>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注：下図は横配管マニホールドの図を使用しています</t>
    <rPh sb="0" eb="1">
      <t>チュウ</t>
    </rPh>
    <rPh sb="2" eb="4">
      <t>カズ</t>
    </rPh>
    <rPh sb="5" eb="6">
      <t>ヨコ</t>
    </rPh>
    <rPh sb="6" eb="8">
      <t>ハイカン</t>
    </rPh>
    <rPh sb="15" eb="16">
      <t>ズ</t>
    </rPh>
    <rPh sb="17" eb="19">
      <t>シヨウ</t>
    </rPh>
    <phoneticPr fontId="2"/>
  </si>
  <si>
    <r>
      <t>11型　</t>
    </r>
    <r>
      <rPr>
        <b/>
        <sz val="18"/>
        <color indexed="9"/>
        <rFont val="ＭＳ Ｐゴシック"/>
        <family val="3"/>
        <charset val="128"/>
      </rPr>
      <t xml:space="preserve">裏 </t>
    </r>
    <r>
      <rPr>
        <b/>
        <sz val="14"/>
        <color indexed="9"/>
        <rFont val="ＭＳ Ｐゴシック"/>
        <family val="3"/>
        <charset val="128"/>
      </rPr>
      <t>配管形</t>
    </r>
    <rPh sb="2" eb="3">
      <t>ガタ</t>
    </rPh>
    <rPh sb="4" eb="5">
      <t>ウラ</t>
    </rPh>
    <rPh sb="6" eb="8">
      <t>ハイカン</t>
    </rPh>
    <rPh sb="8" eb="9">
      <t>カタ</t>
    </rPh>
    <phoneticPr fontId="2"/>
  </si>
  <si>
    <t>IOユニット部選択Sheetにて</t>
    <rPh sb="6" eb="7">
      <t>ブ</t>
    </rPh>
    <rPh sb="7" eb="9">
      <t>センタク</t>
    </rPh>
    <phoneticPr fontId="2"/>
  </si>
  <si>
    <t>I/Oユニット機器を選定</t>
    <rPh sb="7" eb="9">
      <t>キキ</t>
    </rPh>
    <rPh sb="10" eb="12">
      <t>センテイ</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</si>
  <si>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</si>
  <si>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</si>
  <si>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</si>
  <si>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</si>
  <si>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</si>
  <si>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</si>
  <si>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</si>
  <si>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</si>
  <si>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</si>
  <si>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</si>
  <si>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</si>
  <si>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</si>
  <si>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SIユニットなし</t>
    <phoneticPr fontId="2"/>
  </si>
  <si>
    <t>C8</t>
    <phoneticPr fontId="2"/>
  </si>
  <si>
    <t>N9</t>
    <phoneticPr fontId="2"/>
  </si>
  <si>
    <t>CM</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</si>
  <si>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</si>
  <si>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</si>
  <si>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</si>
  <si>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</si>
  <si>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3.</t>
    <phoneticPr fontId="2"/>
  </si>
  <si>
    <t>4.</t>
    <phoneticPr fontId="2"/>
  </si>
  <si>
    <t>5.</t>
    <phoneticPr fontId="2"/>
  </si>
  <si>
    <t>6.</t>
    <phoneticPr fontId="2"/>
  </si>
  <si>
    <t>7.</t>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</si>
  <si>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</si>
  <si>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</si>
  <si>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</si>
  <si>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</si>
  <si>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</si>
  <si>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</si>
  <si>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V</t>
    <phoneticPr fontId="2"/>
  </si>
  <si>
    <t>ZE</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</si>
  <si>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</si>
  <si>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</si>
  <si>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</si>
  <si>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Aポート (A')</t>
    <phoneticPr fontId="2"/>
  </si>
  <si>
    <t>Bポート (B')</t>
    <phoneticPr fontId="2"/>
  </si>
  <si>
    <t>EX600-AMB</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</si>
  <si>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</si>
  <si>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</si>
  <si>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</si>
  <si>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</si>
  <si>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</si>
  <si>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</si>
  <si>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</si>
  <si>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</si>
  <si>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</si>
  <si>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</si>
  <si>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</si>
  <si>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</si>
  <si>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</si>
  <si>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</si>
  <si>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</si>
  <si>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</si>
  <si>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</si>
  <si>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</si>
  <si>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</si>
  <si>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</si>
  <si>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</si>
  <si>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</si>
  <si>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</si>
  <si>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</si>
  <si>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</si>
  <si>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</si>
  <si>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マニホールドベース：</t>
    <phoneticPr fontId="2"/>
  </si>
  <si>
    <t>D側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</si>
  <si>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</si>
  <si>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</si>
  <si>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</si>
  <si>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</si>
  <si>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</si>
  <si>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</si>
  <si>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</si>
  <si>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</si>
  <si>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</si>
  <si>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</si>
  <si>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</si>
  <si>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</si>
  <si>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</si>
  <si>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</si>
  <si>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</si>
  <si>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</si>
  <si>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</si>
  <si>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</si>
  <si>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</si>
  <si>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!=A,Bポートエルボ上向き時使用不可</t>
  </si>
  <si>
    <t>　X=配管取出し指示漏れ</t>
  </si>
  <si>
    <t>Aポート</t>
    <phoneticPr fontId="2"/>
  </si>
  <si>
    <t>-</t>
    <phoneticPr fontId="2"/>
  </si>
  <si>
    <t>主配管(P,Eポート)取出し方向指示下さい→|</t>
  </si>
  <si>
    <t>|←左のセルをクリックでプルダウンメニュー表示</t>
  </si>
  <si>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</si>
  <si>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</si>
  <si>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</si>
  <si>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</si>
  <si>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</si>
  <si>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</si>
  <si>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</si>
  <si>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“バルブ部仕様書作成”sheetにエラーが有ります</t>
    <rPh sb="4" eb="5">
      <t>ブ</t>
    </rPh>
    <rPh sb="5" eb="7">
      <t>シヨウ</t>
    </rPh>
    <rPh sb="7" eb="8">
      <t>ショ</t>
    </rPh>
    <rPh sb="8" eb="10">
      <t>サクセイ</t>
    </rPh>
    <rPh sb="21" eb="22">
      <t>ア</t>
    </rPh>
    <phoneticPr fontId="2"/>
  </si>
  <si>
    <t>“I Oユニット部選択”sheetにエラーが有ります</t>
    <phoneticPr fontId="2"/>
  </si>
  <si>
    <t>↓下部エラー参照下さい</t>
    <rPh sb="1" eb="3">
      <t>カブ</t>
    </rPh>
    <rPh sb="6" eb="8">
      <t>サンショウ</t>
    </rPh>
    <rPh sb="8" eb="9">
      <t>クダ</t>
    </rPh>
    <phoneticPr fontId="2"/>
  </si>
  <si>
    <t>配管ロングエルボ（配管サイズ指定）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</si>
  <si>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</si>
  <si>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</si>
  <si>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</si>
  <si>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</si>
  <si>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</si>
  <si>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</si>
  <si>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</si>
  <si>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</si>
  <si>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</si>
  <si>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</si>
  <si>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</si>
  <si>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</si>
  <si>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</si>
  <si>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</si>
  <si>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</si>
  <si>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</si>
  <si>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</si>
  <si>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</si>
  <si>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</si>
  <si>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</si>
  <si>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</si>
  <si>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各連毎に継手の口径を指定したい場合
　2) ポートプラグ(VVQ2000-58A)を使用する場合</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2" eb="63">
      <t>ツギ</t>
    </rPh>
    <rPh sb="63" eb="64">
      <t>テ</t>
    </rPh>
    <rPh sb="65" eb="67">
      <t>コウケイ</t>
    </rPh>
    <rPh sb="68" eb="70">
      <t>シテイ</t>
    </rPh>
    <rPh sb="73" eb="75">
      <t>バアイ</t>
    </rPh>
    <phoneticPr fontId="2"/>
  </si>
  <si>
    <t>EtherCAT</t>
    <phoneticPr fontId="2"/>
  </si>
  <si>
    <t>PROFINET</t>
    <phoneticPr fontId="2"/>
  </si>
  <si>
    <t>ご注意！
　17連以上は、必ず、仕様書にて
   配線仕様を各連毎に指示下さい。</t>
    <phoneticPr fontId="2"/>
  </si>
  <si>
    <t>02</t>
    <phoneticPr fontId="2"/>
  </si>
  <si>
    <t>03</t>
    <phoneticPr fontId="2"/>
  </si>
  <si>
    <t>※型式構成エラー
　11連以上は、'両側'になります</t>
    <phoneticPr fontId="2"/>
  </si>
  <si>
    <t>AA</t>
    <phoneticPr fontId="2"/>
  </si>
  <si>
    <t>BA</t>
    <phoneticPr fontId="2"/>
  </si>
  <si>
    <t>DINレール取付（DINレールなし）</t>
    <phoneticPr fontId="2"/>
  </si>
  <si>
    <t>※型式構成エラー
　連数＝レール長さ（標準長さ）の場合は、
　DINレール取付(DINレール付)を選択下さい</t>
    <phoneticPr fontId="2"/>
  </si>
  <si>
    <t>D0</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</si>
  <si>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</si>
  <si>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</si>
  <si>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C12</t>
    <phoneticPr fontId="2"/>
  </si>
  <si>
    <t>配管接続口径“混合”</t>
    <phoneticPr fontId="2"/>
  </si>
  <si>
    <t>φ3/8"ワンタッチ管継手</t>
    <phoneticPr fontId="2"/>
  </si>
  <si>
    <t>SS5Y7-11S6シリーズマニホールド仕様書</t>
    <rPh sb="20" eb="23">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</si>
  <si>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</si>
  <si>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</si>
  <si>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</si>
  <si>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</si>
  <si>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</si>
  <si>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</si>
  <si>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</si>
  <si>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</si>
  <si>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</si>
  <si>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</si>
  <si>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</si>
  <si>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</si>
  <si>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</si>
  <si>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</si>
  <si>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</si>
  <si>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</si>
  <si>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</si>
  <si>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※ベースオプションにエラーが有ります</t>
    <phoneticPr fontId="2"/>
  </si>
  <si>
    <t>c</t>
    <phoneticPr fontId="2"/>
  </si>
  <si>
    <t>　手動操作方法</t>
    <phoneticPr fontId="2"/>
  </si>
  <si>
    <t>全連ノンロックプッシュ式選択済み</t>
    <phoneticPr fontId="2"/>
  </si>
  <si>
    <t>全連スライドロック式選択済み</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</si>
  <si>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</si>
  <si>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</si>
  <si>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</si>
  <si>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</si>
  <si>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</si>
  <si>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</si>
  <si>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</si>
  <si>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</si>
  <si>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</si>
  <si>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</si>
  <si>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</si>
  <si>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</si>
  <si>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</si>
  <si>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</si>
  <si>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</si>
  <si>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</si>
  <si>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</si>
  <si>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</si>
  <si>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</si>
  <si>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</si>
  <si>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</si>
  <si>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</si>
  <si>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</si>
  <si>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</si>
  <si>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</si>
  <si>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</si>
  <si>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</si>
  <si>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</si>
  <si>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</si>
  <si>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</si>
  <si>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</si>
  <si>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</si>
  <si>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</si>
  <si>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</si>
  <si>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</si>
  <si>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</si>
  <si>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</si>
  <si>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</si>
  <si>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</si>
  <si>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</si>
  <si>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</si>
  <si>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</si>
  <si>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</si>
  <si>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</si>
  <si>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</si>
  <si>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</si>
  <si>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</si>
  <si>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</si>
  <si>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</si>
  <si>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</si>
  <si>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</si>
  <si>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</si>
  <si>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A</t>
  </si>
  <si>
    <t>PA</t>
  </si>
  <si>
    <t>PB</t>
  </si>
  <si>
    <t>N</t>
  </si>
  <si>
    <t>PC</t>
  </si>
  <si>
    <t>Z</t>
  </si>
  <si>
    <t>KQ2P-12</t>
  </si>
  <si>
    <t>SY5000-9-2</t>
  </si>
  <si>
    <t>KQ2H08-02AS</t>
  </si>
  <si>
    <t>KQ2S08-02AS</t>
  </si>
  <si>
    <t>KQ2S10-02AS</t>
  </si>
  <si>
    <t>TB00028</t>
  </si>
  <si>
    <t>KQ2H09-35AS</t>
  </si>
  <si>
    <t>KQ2S09-35AS</t>
  </si>
  <si>
    <t>KQ2S11-35AS</t>
  </si>
  <si>
    <t>TB00002</t>
  </si>
  <si>
    <t>KQ2H09-U02A</t>
  </si>
  <si>
    <t>KQ2H11-U02A</t>
  </si>
  <si>
    <t>KQ2P-13</t>
  </si>
  <si>
    <t>AN30-C12</t>
  </si>
  <si>
    <t>BB</t>
  </si>
  <si>
    <t>AA</t>
  </si>
  <si>
    <t>CC</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</si>
  <si>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</si>
  <si>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</si>
  <si>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</si>
  <si>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</si>
  <si>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</si>
  <si>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</si>
  <si>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</si>
  <si>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</si>
  <si>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</si>
  <si>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r>
      <t>0</t>
    </r>
    <r>
      <rPr>
        <sz val="11"/>
        <rFont val="ＭＳ Ｐゴシック"/>
        <family val="3"/>
        <charset val="128"/>
      </rPr>
      <t>2</t>
    </r>
    <r>
      <rPr>
        <sz val="11"/>
        <rFont val="ＭＳ Ｐゴシック"/>
        <family val="3"/>
        <charset val="128"/>
      </rPr>
      <t>N</t>
    </r>
    <phoneticPr fontId="2"/>
  </si>
  <si>
    <r>
      <t>0</t>
    </r>
    <r>
      <rPr>
        <sz val="11"/>
        <rFont val="ＭＳ Ｐゴシック"/>
        <family val="3"/>
        <charset val="128"/>
      </rPr>
      <t>2</t>
    </r>
    <r>
      <rPr>
        <sz val="11"/>
        <rFont val="ＭＳ Ｐゴシック"/>
        <family val="3"/>
        <charset val="128"/>
      </rPr>
      <t>F</t>
    </r>
    <phoneticPr fontId="2"/>
  </si>
  <si>
    <r>
      <t>0</t>
    </r>
    <r>
      <rPr>
        <sz val="11"/>
        <rFont val="ＭＳ Ｐゴシック"/>
        <family val="3"/>
        <charset val="128"/>
      </rPr>
      <t>2</t>
    </r>
    <r>
      <rPr>
        <sz val="11"/>
        <rFont val="ＭＳ Ｐゴシック"/>
        <family val="3"/>
        <charset val="128"/>
      </rPr>
      <t>T</t>
    </r>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</si>
  <si>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</si>
  <si>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</si>
  <si>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</si>
  <si>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</si>
  <si>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t>N7</t>
    <phoneticPr fontId="2"/>
  </si>
  <si>
    <r>
      <t>N</t>
    </r>
    <r>
      <rPr>
        <sz val="11"/>
        <rFont val="ＭＳ Ｐゴシック"/>
        <family val="3"/>
        <charset val="128"/>
      </rPr>
      <t>9</t>
    </r>
    <phoneticPr fontId="2"/>
  </si>
  <si>
    <r>
      <t>N</t>
    </r>
    <r>
      <rPr>
        <sz val="11"/>
        <rFont val="ＭＳ Ｐゴシック"/>
        <family val="3"/>
        <charset val="128"/>
      </rPr>
      <t>11</t>
    </r>
    <phoneticPr fontId="2"/>
  </si>
  <si>
    <t>A</t>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</si>
  <si>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</si>
  <si>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</si>
  <si>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</si>
  <si>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</si>
  <si>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</si>
  <si>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</si>
  <si>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</si>
  <si>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</si>
  <si>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</si>
  <si>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</si>
  <si>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</si>
  <si>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</si>
  <si>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</si>
  <si>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</si>
  <si>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r>
      <t>LN</t>
    </r>
    <r>
      <rPr>
        <sz val="11"/>
        <rFont val="ＭＳ Ｐゴシック"/>
        <family val="3"/>
        <charset val="128"/>
      </rPr>
      <t>11</t>
    </r>
    <phoneticPr fontId="2"/>
  </si>
  <si>
    <t>SUP</t>
    <phoneticPr fontId="2"/>
  </si>
  <si>
    <t>EXH</t>
    <phoneticPr fontId="2"/>
  </si>
  <si>
    <t>1：ｼﾝｸﾞﾙ、2：ﾀﾞﾌﾞﾙ MAX:32</t>
    <phoneticPr fontId="2"/>
  </si>
  <si>
    <t>1：ｼﾝｸﾞﾙ、2：ﾀﾞﾌﾞﾙ MAX:8</t>
    <phoneticPr fontId="2"/>
  </si>
  <si>
    <t>1：ｼﾝｸﾞﾙ、2：ﾀﾞﾌﾞﾙ MAX:4</t>
    <phoneticPr fontId="2"/>
  </si>
  <si>
    <r>
      <t>P</t>
    </r>
    <r>
      <rPr>
        <sz val="11"/>
        <rFont val="ＭＳ Ｐゴシック"/>
        <family val="3"/>
        <charset val="128"/>
      </rPr>
      <t>A</t>
    </r>
    <phoneticPr fontId="2"/>
  </si>
  <si>
    <t>H</t>
    <phoneticPr fontId="2"/>
  </si>
  <si>
    <t>J</t>
    <phoneticPr fontId="2"/>
  </si>
  <si>
    <t>K</t>
    <phoneticPr fontId="2"/>
  </si>
  <si>
    <r>
      <t>P</t>
    </r>
    <r>
      <rPr>
        <sz val="11"/>
        <rFont val="ＭＳ Ｐゴシック"/>
        <family val="3"/>
        <charset val="128"/>
      </rPr>
      <t>B</t>
    </r>
    <phoneticPr fontId="2"/>
  </si>
  <si>
    <t>M</t>
    <phoneticPr fontId="2"/>
  </si>
  <si>
    <t>N</t>
    <phoneticPr fontId="2"/>
  </si>
  <si>
    <t>R</t>
    <phoneticPr fontId="2"/>
  </si>
  <si>
    <r>
      <t>P</t>
    </r>
    <r>
      <rPr>
        <sz val="11"/>
        <rFont val="ＭＳ Ｐゴシック"/>
        <family val="3"/>
        <charset val="128"/>
      </rPr>
      <t>C</t>
    </r>
    <phoneticPr fontId="2"/>
  </si>
  <si>
    <t>S</t>
    <phoneticPr fontId="2"/>
  </si>
  <si>
    <t>T</t>
    <phoneticPr fontId="2"/>
  </si>
  <si>
    <r>
      <t>B</t>
    </r>
    <r>
      <rPr>
        <sz val="11"/>
        <rFont val="ＭＳ Ｐゴシック"/>
        <family val="3"/>
        <charset val="128"/>
      </rPr>
      <t>B</t>
    </r>
    <phoneticPr fontId="2"/>
  </si>
  <si>
    <t>Y</t>
    <phoneticPr fontId="2"/>
  </si>
  <si>
    <r>
      <t>A</t>
    </r>
    <r>
      <rPr>
        <sz val="11"/>
        <rFont val="ＭＳ Ｐゴシック"/>
        <family val="3"/>
        <charset val="128"/>
      </rPr>
      <t>A</t>
    </r>
    <phoneticPr fontId="2"/>
  </si>
  <si>
    <t>Z</t>
    <phoneticPr fontId="2"/>
  </si>
  <si>
    <t>W</t>
    <phoneticPr fontId="2"/>
  </si>
  <si>
    <t>X</t>
    <phoneticPr fontId="2"/>
  </si>
  <si>
    <r>
      <t>C</t>
    </r>
    <r>
      <rPr>
        <sz val="11"/>
        <rFont val="ＭＳ Ｐゴシック"/>
        <family val="3"/>
        <charset val="128"/>
      </rPr>
      <t>C</t>
    </r>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</si>
  <si>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</si>
  <si>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</si>
  <si>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</si>
  <si>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</si>
  <si>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</si>
  <si>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</si>
  <si>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</si>
  <si>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</si>
  <si>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</si>
  <si>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</si>
  <si>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</si>
  <si>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</si>
  <si>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</si>
  <si>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</si>
  <si>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</si>
  <si>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</si>
  <si>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</si>
  <si>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</si>
  <si>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</si>
  <si>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</si>
  <si>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</si>
  <si>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</si>
  <si>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</si>
  <si>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</si>
  <si>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</si>
  <si>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</si>
  <si>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</si>
  <si>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</si>
  <si>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t>
    <phoneticPr fontId="2"/>
  </si>
  <si>
    <t>※要簡易採番</t>
    <rPh sb="1" eb="2">
      <t>ヨウ</t>
    </rPh>
    <rPh sb="2" eb="4">
      <t>カンイ</t>
    </rPh>
    <rPh sb="4" eb="5">
      <t>サイ</t>
    </rPh>
    <rPh sb="5" eb="6">
      <t>バン</t>
    </rPh>
    <phoneticPr fontId="2"/>
  </si>
  <si>
    <t>EtherNet/IP(1ポート)</t>
    <phoneticPr fontId="2"/>
  </si>
  <si>
    <t>EA</t>
    <phoneticPr fontId="2"/>
  </si>
  <si>
    <t>EtherNet/IP(2ポート)</t>
    <phoneticPr fontId="2"/>
  </si>
  <si>
    <t>WE</t>
    <phoneticPr fontId="2"/>
  </si>
  <si>
    <t>WF</t>
    <phoneticPr fontId="2"/>
  </si>
  <si>
    <t>WS</t>
    <phoneticPr fontId="2"/>
  </si>
  <si>
    <t>EtherNet/IP対応無線ベース</t>
    <rPh sb="11" eb="13">
      <t>タイオウ</t>
    </rPh>
    <rPh sb="13" eb="15">
      <t>ムセン</t>
    </rPh>
    <phoneticPr fontId="2"/>
  </si>
  <si>
    <t>PROFINET対応無線ベース</t>
    <rPh sb="8" eb="10">
      <t>タイオウ</t>
    </rPh>
    <rPh sb="10" eb="12">
      <t>ムセン</t>
    </rPh>
    <phoneticPr fontId="2"/>
  </si>
  <si>
    <t>無線リモート</t>
    <rPh sb="0" eb="2">
      <t>ムセン</t>
    </rPh>
    <phoneticPr fontId="2"/>
  </si>
  <si>
    <t>SIユニットなし</t>
    <phoneticPr fontId="2"/>
  </si>
  <si>
    <t xml:space="preserve">SIユニット プラスコモン M12電源コネクタ Bコード </t>
    <rPh sb="17" eb="19">
      <t>デンゲン</t>
    </rPh>
    <phoneticPr fontId="2"/>
  </si>
  <si>
    <t>SIユニット プラスコモン 7/8インチ電源コネクタ</t>
    <rPh sb="20" eb="22">
      <t>デンゲン</t>
    </rPh>
    <phoneticPr fontId="2"/>
  </si>
  <si>
    <t>SIユニット マイナスコモン M12電源コネクタ Bコード</t>
    <rPh sb="18" eb="20">
      <t>デンゲン</t>
    </rPh>
    <phoneticPr fontId="2"/>
  </si>
  <si>
    <t>SIユニット マイナスコモン 7/8インチ電源コネクタ</t>
    <rPh sb="21" eb="23">
      <t>デンゲン</t>
    </rPh>
    <phoneticPr fontId="2"/>
  </si>
  <si>
    <t>SIユニット プラスコモン M12電源コネクタ IN/OUT Aコード PIN配置1</t>
    <rPh sb="17" eb="19">
      <t>デンゲン</t>
    </rPh>
    <rPh sb="39" eb="41">
      <t>ハイチ</t>
    </rPh>
    <phoneticPr fontId="2"/>
  </si>
  <si>
    <t>SIユニット マイナスコモン M12電源コネクタ IN/OUT Aコード PIN配置1</t>
    <rPh sb="18" eb="20">
      <t>デンゲン</t>
    </rPh>
    <rPh sb="40" eb="42">
      <t>ハイチ</t>
    </rPh>
    <phoneticPr fontId="2"/>
  </si>
  <si>
    <t>SIユニット プラスコモン M12電源コネクタ IN/OUT Aコード PIN配置2</t>
    <rPh sb="17" eb="19">
      <t>デンゲン</t>
    </rPh>
    <rPh sb="39" eb="41">
      <t>ハイチ</t>
    </rPh>
    <phoneticPr fontId="2"/>
  </si>
  <si>
    <t>SIユニット マイナスコモン M12コネクタ IN/OUT Aコード PIN配置2</t>
    <rPh sb="38" eb="40">
      <t>ハイチ</t>
    </rPh>
    <phoneticPr fontId="2"/>
  </si>
  <si>
    <t>ベース型式が”混合”配管ですが</t>
    <rPh sb="3" eb="5">
      <t>カタシキ</t>
    </rPh>
    <rPh sb="7" eb="9">
      <t>コンゴウ</t>
    </rPh>
    <rPh sb="10" eb="12">
      <t>ハイカン</t>
    </rPh>
    <phoneticPr fontId="2"/>
  </si>
  <si>
    <t>全て同一配管選択です</t>
    <rPh sb="0" eb="1">
      <t>スベ</t>
    </rPh>
    <rPh sb="2" eb="4">
      <t>ドウイツ</t>
    </rPh>
    <rPh sb="4" eb="6">
      <t>ハイカン</t>
    </rPh>
    <rPh sb="6" eb="8">
      <t>センタク</t>
    </rPh>
    <phoneticPr fontId="2"/>
  </si>
  <si>
    <t>ミリ、インチ確認</t>
    <rPh sb="6" eb="8">
      <t>カクニン</t>
    </rPh>
    <phoneticPr fontId="2"/>
  </si>
  <si>
    <t>inch</t>
    <phoneticPr fontId="2"/>
  </si>
  <si>
    <t>☆</t>
    <phoneticPr fontId="2"/>
  </si>
  <si>
    <t>-</t>
    <phoneticPr fontId="2"/>
  </si>
  <si>
    <t>※クリーン仕様はマニホールド単体で
　 出荷することはできません。</t>
    <phoneticPr fontId="2"/>
  </si>
  <si>
    <t>Ver.h</t>
    <phoneticPr fontId="2"/>
  </si>
  <si>
    <t>Ver.h</t>
    <phoneticPr fontId="2"/>
  </si>
  <si>
    <t>Ver.h</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</si>
</sst>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6"/>
      <color indexed="40"/>
      <name val="ＭＳ Ｐゴシック"/>
      <family val="3"/>
      <charset val="128"/>
    </font>
    <font>
      <sz val="11"/>
      <name val="ＭＳ Ｐゴシック"/>
      <family val="3"/>
      <charset val="128"/>
    </font>
    <font>
      <b/>
      <sz val="14"/>
      <color indexed="12"/>
      <name val="ＭＳ Ｐゴシック"/>
      <family val="3"/>
      <charset val="128"/>
    </font>
    <font>
      <b/>
      <sz val="9"/>
      <color indexed="12"/>
      <name val="ＭＳ Ｐゴシック"/>
      <family val="3"/>
      <charset val="128"/>
    </font>
    <font>
      <sz val="9"/>
      <color indexed="57"/>
      <name val="ＭＳ Ｐゴシック"/>
      <family val="3"/>
      <charset val="128"/>
    </font>
    <font>
      <b/>
      <sz val="10"/>
      <color indexed="81"/>
      <name val="ＭＳ ゴシック"/>
      <family val="3"/>
      <charset val="128"/>
    </font>
    <font>
      <sz val="10"/>
      <color indexed="81"/>
      <name val="ＭＳ ゴシック"/>
      <family val="3"/>
      <charset val="128"/>
    </font>
    <font>
      <b/>
      <sz val="18"/>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
      <sz val="8"/>
      <name val="HG丸ｺﾞｼｯｸM-PRO"/>
      <family val="3"/>
      <charset val="128"/>
    </font>
    <font>
      <b/>
      <sz val="11"/>
      <color rgb="FFFF0000"/>
      <name val="ＭＳ Ｐゴシック"/>
      <family val="3"/>
      <charset val="128"/>
    </font>
    <font>
      <sz val="9"/>
      <color rgb="FFFF0000"/>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
      <patternFill patternType="solid">
        <fgColor rgb="FF00B0F0"/>
        <bgColor indexed="64"/>
      </patternFill>
    </fill>
    <fill>
      <patternFill patternType="solid">
        <fgColor rgb="FFFFFF00"/>
        <bgColor indexed="64"/>
      </patternFill>
    </fill>
    <fill>
      <patternFill patternType="solid">
        <fgColor rgb="FFFF99CC"/>
        <bgColor indexed="64"/>
      </patternFill>
    </fill>
    <fill>
      <patternFill patternType="solid">
        <fgColor rgb="FF7030A0"/>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hair">
        <color indexed="64"/>
      </left>
      <right/>
      <top style="thin">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92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3" fillId="0" borderId="0" xfId="0" applyFont="1" applyProtection="1">
      <alignment vertical="center"/>
      <protection hidden="1"/>
    </xf>
    <xf numFmtId="0" fontId="44" fillId="0" borderId="0" xfId="0" applyFont="1" applyAlignment="1" applyProtection="1">
      <alignment horizontal="right"/>
      <protection hidden="1"/>
    </xf>
    <xf numFmtId="0" fontId="45" fillId="0" borderId="0" xfId="0" applyFont="1" applyProtection="1">
      <alignment vertical="center"/>
      <protection hidden="1"/>
    </xf>
    <xf numFmtId="0" fontId="5" fillId="0" borderId="0" xfId="0" applyFont="1" applyAlignment="1" applyProtection="1">
      <alignment vertical="top"/>
      <protection hidden="1"/>
    </xf>
    <xf numFmtId="0" fontId="47"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0"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48"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7"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5" xfId="0" applyFont="1" applyFill="1" applyBorder="1" applyAlignment="1" applyProtection="1">
      <alignment horizontal="left" vertical="center"/>
      <protection locked="0"/>
    </xf>
    <xf numFmtId="0" fontId="1" fillId="26" borderId="15"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0"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1"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0" fillId="0" borderId="19" xfId="0" applyFont="1" applyBorder="1" applyAlignment="1" applyProtection="1">
      <alignment horizontal="left" vertical="center"/>
      <protection hidden="1"/>
    </xf>
    <xf numFmtId="0" fontId="50"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5" xfId="0" applyFont="1" applyFill="1" applyBorder="1" applyProtection="1">
      <alignment vertical="center"/>
      <protection locked="0"/>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0"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5" fillId="24" borderId="0" xfId="0" applyFont="1" applyFill="1" applyAlignment="1" applyProtection="1">
      <alignment horizontal="left" vertical="center"/>
      <protection hidden="1"/>
    </xf>
    <xf numFmtId="0" fontId="55" fillId="28" borderId="0" xfId="0" applyFont="1" applyFill="1" applyAlignment="1" applyProtection="1">
      <alignment horizontal="left" vertical="center"/>
      <protection hidden="1"/>
    </xf>
    <xf numFmtId="0" fontId="55" fillId="28" borderId="0" xfId="0" applyFont="1" applyFill="1" applyAlignment="1" applyProtection="1">
      <alignment horizontal="center" vertical="center"/>
      <protection hidden="1"/>
    </xf>
    <xf numFmtId="0" fontId="55"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6" fillId="0" borderId="0" xfId="0" applyFont="1" applyProtection="1">
      <alignment vertical="center"/>
      <protection hidden="1"/>
    </xf>
    <xf numFmtId="0" fontId="57"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5"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4" fillId="27" borderId="36"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4" fillId="27" borderId="37" xfId="0" applyFont="1" applyFill="1" applyBorder="1" applyAlignment="1" applyProtection="1">
      <alignment horizontal="center" vertical="center"/>
      <protection locked="0"/>
    </xf>
    <xf numFmtId="0" fontId="30" fillId="0" borderId="38" xfId="0" applyFont="1" applyBorder="1" applyAlignment="1" applyProtection="1">
      <alignment horizontal="left" vertical="center"/>
      <protection hidden="1"/>
    </xf>
    <xf numFmtId="0" fontId="57"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1"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8" fillId="0" borderId="17" xfId="0" applyFont="1" applyBorder="1" applyProtection="1">
      <alignment vertical="center"/>
      <protection hidden="1"/>
    </xf>
    <xf numFmtId="0" fontId="3" fillId="0" borderId="0" xfId="0" applyFont="1" applyAlignment="1" applyProtection="1">
      <alignment horizontal="right"/>
      <protection hidden="1"/>
    </xf>
    <xf numFmtId="0" fontId="43"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9" fillId="0" borderId="42" xfId="0" applyFont="1" applyBorder="1" applyProtection="1">
      <alignment vertical="center"/>
      <protection hidden="1"/>
    </xf>
    <xf numFmtId="0" fontId="53" fillId="0" borderId="42" xfId="0" applyFont="1" applyBorder="1" applyProtection="1">
      <alignment vertical="center"/>
      <protection hidden="1"/>
    </xf>
    <xf numFmtId="0" fontId="40" fillId="0" borderId="42"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2"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43"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3" fillId="0" borderId="33"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3" fillId="0" borderId="4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5" xfId="0" applyFont="1" applyFill="1" applyBorder="1" applyAlignment="1" applyProtection="1">
      <alignment vertical="center" shrinkToFit="1"/>
      <protection locked="0"/>
    </xf>
    <xf numFmtId="0" fontId="4" fillId="0" borderId="37"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1" fillId="0" borderId="47" xfId="0" applyFont="1" applyBorder="1" applyProtection="1">
      <alignment vertical="center"/>
      <protection hidden="1"/>
    </xf>
    <xf numFmtId="0" fontId="30" fillId="0" borderId="33" xfId="0" applyFont="1" applyBorder="1" applyAlignment="1">
      <alignment horizontal="center" vertical="center"/>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60" fillId="0" borderId="0" xfId="0" applyFont="1" applyProtection="1">
      <alignment vertical="center"/>
      <protection hidden="1"/>
    </xf>
    <xf numFmtId="0" fontId="10" fillId="0" borderId="13" xfId="0" applyFont="1" applyBorder="1" applyAlignment="1" applyProtection="1">
      <alignment horizontal="left" vertical="top" wrapText="1"/>
      <protection hidden="1"/>
    </xf>
    <xf numFmtId="0" fontId="9" fillId="25" borderId="15" xfId="0" applyFont="1" applyFill="1" applyBorder="1" applyProtection="1">
      <alignment vertical="center"/>
      <protection locked="0"/>
    </xf>
    <xf numFmtId="0" fontId="1" fillId="25" borderId="15" xfId="0" applyFont="1" applyFill="1" applyBorder="1" applyAlignment="1" applyProtection="1">
      <alignment horizontal="left" vertical="center" shrinkToFit="1"/>
      <protection locked="0"/>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7" borderId="52" xfId="0" applyFont="1" applyFill="1" applyBorder="1" applyAlignment="1" applyProtection="1">
      <alignment horizontal="center" vertical="center"/>
      <protection hidden="1"/>
    </xf>
    <xf numFmtId="0" fontId="1" fillId="27" borderId="54" xfId="0" applyFont="1" applyFill="1" applyBorder="1" applyProtection="1">
      <alignment vertical="center"/>
      <protection hidden="1"/>
    </xf>
    <xf numFmtId="0" fontId="1" fillId="26" borderId="55" xfId="0" applyFont="1" applyFill="1" applyBorder="1" applyProtection="1">
      <alignment vertical="center"/>
      <protection hidden="1"/>
    </xf>
    <xf numFmtId="0" fontId="1" fillId="0" borderId="55" xfId="0" applyFont="1" applyBorder="1" applyProtection="1">
      <alignment vertical="center"/>
      <protection hidden="1"/>
    </xf>
    <xf numFmtId="0" fontId="1" fillId="0" borderId="24" xfId="0" applyFont="1" applyBorder="1" applyProtection="1">
      <alignment vertical="center"/>
      <protection hidden="1"/>
    </xf>
    <xf numFmtId="0" fontId="1" fillId="0" borderId="54" xfId="0" applyFont="1" applyBorder="1" applyProtection="1">
      <alignment vertical="center"/>
      <protection hidden="1"/>
    </xf>
    <xf numFmtId="0" fontId="1" fillId="0" borderId="38"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8"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4" fillId="0" borderId="26"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 fillId="0" borderId="57"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5" xfId="0" applyFont="1" applyBorder="1" applyProtection="1">
      <alignment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4" fillId="0" borderId="43"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4" fillId="26" borderId="40" xfId="0" applyFont="1" applyFill="1" applyBorder="1" applyAlignment="1" applyProtection="1">
      <alignment horizontal="center" vertical="center"/>
      <protection locked="0"/>
    </xf>
    <xf numFmtId="0" fontId="4" fillId="26" borderId="55" xfId="0" applyFont="1" applyFill="1" applyBorder="1" applyAlignment="1" applyProtection="1">
      <alignment horizontal="center" vertical="center"/>
      <protection locked="0"/>
    </xf>
    <xf numFmtId="0" fontId="4" fillId="27" borderId="62" xfId="0" applyFont="1" applyFill="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31" fillId="0" borderId="0" xfId="0" applyFont="1" applyAlignment="1">
      <alignment horizontal="center" vertical="center"/>
    </xf>
    <xf numFmtId="0" fontId="31" fillId="0" borderId="0" xfId="0" applyFont="1" applyAlignment="1">
      <alignment horizontal="right" vertical="center"/>
    </xf>
    <xf numFmtId="0" fontId="52" fillId="0" borderId="0" xfId="0" applyFont="1">
      <alignment vertical="center"/>
    </xf>
    <xf numFmtId="0" fontId="3" fillId="0" borderId="0" xfId="0" applyFont="1">
      <alignment vertical="center"/>
    </xf>
    <xf numFmtId="0" fontId="1" fillId="0" borderId="42" xfId="0" applyFont="1" applyBorder="1" applyAlignment="1" applyProtection="1">
      <alignment horizontal="center" vertical="center"/>
      <protection hidden="1"/>
    </xf>
    <xf numFmtId="0" fontId="3" fillId="0" borderId="42" xfId="0" applyFont="1" applyBorder="1" applyAlignment="1" applyProtection="1">
      <alignment horizontal="right" vertical="center"/>
      <protection hidden="1"/>
    </xf>
    <xf numFmtId="0" fontId="1" fillId="0" borderId="43" xfId="0" applyFont="1" applyBorder="1" applyProtection="1">
      <alignment vertical="center"/>
      <protection hidden="1"/>
    </xf>
    <xf numFmtId="0" fontId="53" fillId="0" borderId="44" xfId="0" applyFont="1" applyBorder="1" applyAlignment="1" applyProtection="1">
      <alignment horizontal="left" vertical="center"/>
      <protection hidden="1"/>
    </xf>
    <xf numFmtId="0" fontId="4" fillId="0" borderId="44" xfId="0" applyFont="1" applyBorder="1" applyAlignment="1" applyProtection="1">
      <alignment horizontal="center" vertical="center"/>
      <protection hidden="1"/>
    </xf>
    <xf numFmtId="0" fontId="0" fillId="0" borderId="0" xfId="0" applyProtection="1">
      <alignment vertical="center"/>
      <protection hidden="1"/>
    </xf>
    <xf numFmtId="0" fontId="9" fillId="0" borderId="16" xfId="0" applyFont="1" applyBorder="1" applyProtection="1">
      <alignment vertical="center"/>
      <protection hidden="1"/>
    </xf>
    <xf numFmtId="0" fontId="9" fillId="0" borderId="17" xfId="0" applyFont="1" applyBorder="1" applyProtection="1">
      <alignment vertical="center"/>
      <protection hidden="1"/>
    </xf>
    <xf numFmtId="0" fontId="9" fillId="0" borderId="17" xfId="0" applyFont="1" applyBorder="1" applyAlignment="1" applyProtection="1">
      <alignment horizontal="right" vertical="center"/>
      <protection hidden="1"/>
    </xf>
    <xf numFmtId="0" fontId="0" fillId="0" borderId="17" xfId="0" applyBorder="1" applyProtection="1">
      <alignment vertical="center"/>
      <protection hidden="1"/>
    </xf>
    <xf numFmtId="0" fontId="61" fillId="0" borderId="16" xfId="0" applyFont="1" applyBorder="1" applyAlignment="1" applyProtection="1">
      <alignment horizontal="right" vertical="center"/>
      <protection hidden="1"/>
    </xf>
    <xf numFmtId="0" fontId="61" fillId="0" borderId="17" xfId="0" applyFont="1" applyBorder="1" applyAlignment="1" applyProtection="1">
      <alignment horizontal="right" vertical="center"/>
      <protection hidden="1"/>
    </xf>
    <xf numFmtId="0" fontId="0" fillId="0" borderId="63" xfId="0" applyBorder="1" applyAlignment="1" applyProtection="1">
      <alignment horizontal="center" vertical="center"/>
      <protection hidden="1"/>
    </xf>
    <xf numFmtId="0" fontId="0" fillId="0" borderId="64" xfId="0" applyBorder="1" applyAlignment="1" applyProtection="1">
      <alignment horizontal="center" vertical="center"/>
      <protection hidden="1"/>
    </xf>
    <xf numFmtId="0" fontId="0" fillId="0" borderId="47" xfId="0" applyBorder="1" applyAlignment="1" applyProtection="1">
      <alignment horizontal="center" vertical="center"/>
      <protection hidden="1"/>
    </xf>
    <xf numFmtId="0" fontId="0" fillId="0" borderId="51" xfId="0" applyBorder="1" applyProtection="1">
      <alignment vertical="center"/>
      <protection hidden="1"/>
    </xf>
    <xf numFmtId="0" fontId="0" fillId="0" borderId="65" xfId="0" applyBorder="1" applyProtection="1">
      <alignment vertical="center"/>
      <protection hidden="1"/>
    </xf>
    <xf numFmtId="0" fontId="0" fillId="0" borderId="58" xfId="0" applyBorder="1" applyProtection="1">
      <alignment vertical="center"/>
      <protection hidden="1"/>
    </xf>
    <xf numFmtId="0" fontId="0" fillId="0" borderId="15" xfId="0" applyBorder="1" applyProtection="1">
      <alignment vertical="center"/>
      <protection hidden="1"/>
    </xf>
    <xf numFmtId="0" fontId="56" fillId="0" borderId="12" xfId="0" applyFont="1" applyBorder="1" applyAlignment="1" applyProtection="1">
      <alignment horizontal="center" vertical="center"/>
      <protection hidden="1"/>
    </xf>
    <xf numFmtId="0" fontId="56"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56" fillId="0" borderId="16" xfId="0" applyFont="1" applyBorder="1" applyAlignment="1" applyProtection="1">
      <alignment horizontal="center" vertical="center"/>
      <protection hidden="1"/>
    </xf>
    <xf numFmtId="0" fontId="56" fillId="0" borderId="17" xfId="0" applyFont="1" applyBorder="1" applyAlignment="1" applyProtection="1">
      <alignment horizontal="center" vertical="center"/>
      <protection hidden="1"/>
    </xf>
    <xf numFmtId="0" fontId="56" fillId="0" borderId="18" xfId="0" applyFont="1" applyBorder="1" applyAlignment="1" applyProtection="1">
      <alignment horizontal="center" vertical="center"/>
      <protection hidden="1"/>
    </xf>
    <xf numFmtId="0" fontId="0" fillId="0" borderId="0" xfId="0" applyAlignment="1" applyProtection="1">
      <alignment horizontal="right" vertical="center"/>
      <protection hidden="1"/>
    </xf>
    <xf numFmtId="0" fontId="53" fillId="0" borderId="66" xfId="0" applyFont="1" applyBorder="1" applyAlignment="1" applyProtection="1">
      <alignment horizontal="center" vertical="center"/>
      <protection locked="0"/>
    </xf>
    <xf numFmtId="0" fontId="53" fillId="0" borderId="67" xfId="0" applyFont="1" applyBorder="1" applyAlignment="1" applyProtection="1">
      <alignment horizontal="center" vertical="center"/>
      <protection locked="0"/>
    </xf>
    <xf numFmtId="0" fontId="53" fillId="0" borderId="55" xfId="0" applyFont="1" applyBorder="1" applyAlignment="1" applyProtection="1">
      <alignment horizontal="center" vertical="center"/>
      <protection locked="0"/>
    </xf>
    <xf numFmtId="0" fontId="53" fillId="0" borderId="68" xfId="0" applyFont="1" applyBorder="1" applyAlignment="1" applyProtection="1">
      <alignment horizontal="center" vertical="center"/>
      <protection locked="0"/>
    </xf>
    <xf numFmtId="0" fontId="53" fillId="0" borderId="42" xfId="0" applyFont="1" applyBorder="1" applyAlignment="1" applyProtection="1">
      <alignment horizontal="center" vertical="center"/>
      <protection locked="0"/>
    </xf>
    <xf numFmtId="0" fontId="53" fillId="0" borderId="56" xfId="0" applyFont="1" applyBorder="1" applyAlignment="1" applyProtection="1">
      <alignment horizontal="center" vertical="center"/>
      <protection locked="0"/>
    </xf>
    <xf numFmtId="0" fontId="53" fillId="0" borderId="69" xfId="0" applyFont="1" applyBorder="1" applyAlignment="1" applyProtection="1">
      <alignment horizontal="center" vertical="center"/>
      <protection locked="0"/>
    </xf>
    <xf numFmtId="0" fontId="53" fillId="0" borderId="70" xfId="0" applyFont="1" applyBorder="1" applyAlignment="1" applyProtection="1">
      <alignment horizontal="center" vertical="center"/>
      <protection locked="0"/>
    </xf>
    <xf numFmtId="0" fontId="53" fillId="0" borderId="59" xfId="0" applyFont="1" applyBorder="1" applyAlignment="1" applyProtection="1">
      <alignment horizontal="center" vertical="center"/>
      <protection locked="0"/>
    </xf>
    <xf numFmtId="0" fontId="53" fillId="0" borderId="71" xfId="0" applyFont="1" applyBorder="1" applyAlignment="1" applyProtection="1">
      <alignment horizontal="center" vertical="center"/>
      <protection locked="0"/>
    </xf>
    <xf numFmtId="0" fontId="53" fillId="0" borderId="72" xfId="0" applyFont="1" applyBorder="1" applyAlignment="1" applyProtection="1">
      <alignment horizontal="center" vertical="center"/>
      <protection locked="0"/>
    </xf>
    <xf numFmtId="0" fontId="53" fillId="0" borderId="49" xfId="0" applyFont="1" applyBorder="1" applyAlignment="1" applyProtection="1">
      <alignment horizontal="center" vertical="center"/>
      <protection locked="0"/>
    </xf>
    <xf numFmtId="0" fontId="61" fillId="0" borderId="18" xfId="0" applyFont="1" applyBorder="1" applyAlignment="1" applyProtection="1">
      <alignment horizontal="right" vertical="center"/>
      <protection hidden="1"/>
    </xf>
    <xf numFmtId="0" fontId="1" fillId="0" borderId="65" xfId="0" applyFont="1" applyBorder="1" applyAlignment="1" applyProtection="1">
      <alignment horizontal="center" vertical="center"/>
      <protection locked="0"/>
    </xf>
    <xf numFmtId="0" fontId="58" fillId="0" borderId="0" xfId="0" applyFont="1" applyAlignment="1" applyProtection="1">
      <alignment horizontal="right" vertical="center"/>
      <protection hidden="1"/>
    </xf>
    <xf numFmtId="0" fontId="10" fillId="0" borderId="10" xfId="0" applyFont="1" applyBorder="1">
      <alignment vertical="center"/>
    </xf>
    <xf numFmtId="0" fontId="10" fillId="0" borderId="0" xfId="0" applyFont="1">
      <alignment vertical="center"/>
    </xf>
    <xf numFmtId="0" fontId="69" fillId="0" borderId="0" xfId="0" applyFont="1">
      <alignment vertical="center"/>
    </xf>
    <xf numFmtId="0" fontId="71" fillId="0" borderId="0" xfId="0" applyFont="1">
      <alignment vertical="center"/>
    </xf>
    <xf numFmtId="49" fontId="71"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73" xfId="0" applyFont="1" applyBorder="1" applyAlignment="1" applyProtection="1">
      <alignment horizontal="center" vertical="center"/>
      <protection locked="0"/>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50" fillId="0" borderId="13" xfId="0" applyFont="1" applyBorder="1" applyAlignment="1" applyProtection="1">
      <alignment vertical="top" wrapText="1"/>
      <protection hidden="1"/>
    </xf>
    <xf numFmtId="0" fontId="9" fillId="0" borderId="0" xfId="0" applyFont="1" applyAlignment="1" applyProtection="1">
      <alignment horizontal="right" vertical="center"/>
      <protection hidden="1"/>
    </xf>
    <xf numFmtId="0" fontId="48" fillId="0" borderId="3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7"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7" fillId="0" borderId="54" xfId="0" applyFont="1" applyBorder="1" applyAlignment="1" applyProtection="1">
      <alignment horizontal="center" vertical="center" wrapText="1"/>
      <protection hidden="1"/>
    </xf>
    <xf numFmtId="0" fontId="1" fillId="26" borderId="29" xfId="0" applyFont="1" applyFill="1" applyBorder="1" applyAlignment="1" applyProtection="1">
      <alignment horizontal="center" vertical="center"/>
      <protection locked="0"/>
    </xf>
    <xf numFmtId="0" fontId="30" fillId="0" borderId="51" xfId="0" applyFont="1" applyBorder="1" applyAlignment="1" applyProtection="1">
      <alignment vertical="center" shrinkToFit="1"/>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1" fillId="0" borderId="55" xfId="0" applyFont="1" applyBorder="1" applyAlignment="1" applyProtection="1">
      <alignment horizontal="right" vertical="center"/>
      <protection hidden="1"/>
    </xf>
    <xf numFmtId="0" fontId="30" fillId="0" borderId="74" xfId="0" applyFont="1" applyBorder="1" applyAlignment="1" applyProtection="1">
      <alignment horizontal="center" vertical="center" shrinkToFit="1"/>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8" fillId="0" borderId="77"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59" xfId="0" applyFont="1" applyBorder="1" applyAlignment="1" applyProtection="1">
      <alignment horizontal="right" vertical="center"/>
      <protection hidden="1"/>
    </xf>
    <xf numFmtId="0" fontId="1" fillId="0" borderId="51" xfId="0" applyFont="1" applyBorder="1" applyProtection="1">
      <alignmen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8" xfId="0" applyFont="1" applyBorder="1" applyProtection="1">
      <alignment vertical="center"/>
      <protection hidden="1"/>
    </xf>
    <xf numFmtId="0" fontId="57" fillId="0" borderId="79" xfId="0" applyFont="1" applyBorder="1" applyAlignment="1" applyProtection="1">
      <alignment horizontal="center" vertical="center"/>
      <protection hidden="1"/>
    </xf>
    <xf numFmtId="0" fontId="57" fillId="0" borderId="44" xfId="0" applyFont="1" applyBorder="1" applyAlignment="1" applyProtection="1">
      <alignment horizontal="center" vertical="center"/>
      <protection hidden="1"/>
    </xf>
    <xf numFmtId="0" fontId="57" fillId="0" borderId="48"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4" fillId="0" borderId="80"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29" xfId="0" applyFont="1" applyBorder="1" applyAlignment="1" applyProtection="1">
      <alignment horizontal="center" vertical="center"/>
      <protection locked="0"/>
    </xf>
    <xf numFmtId="0" fontId="1" fillId="0" borderId="39" xfId="0" applyFont="1" applyBorder="1" applyAlignment="1" applyProtection="1">
      <alignment horizontal="center" vertical="center"/>
      <protection locked="0"/>
    </xf>
    <xf numFmtId="0" fontId="1" fillId="0" borderId="30" xfId="0" applyFont="1" applyBorder="1" applyAlignment="1" applyProtection="1">
      <alignment horizontal="right" vertical="center"/>
      <protection locked="0"/>
    </xf>
    <xf numFmtId="0" fontId="1" fillId="0" borderId="39" xfId="0" applyFont="1" applyBorder="1" applyAlignment="1" applyProtection="1">
      <alignment horizontal="right" vertical="center"/>
      <protection locked="0"/>
    </xf>
    <xf numFmtId="0" fontId="1" fillId="0" borderId="39" xfId="0" applyFont="1" applyBorder="1" applyAlignment="1" applyProtection="1">
      <alignment horizontal="center" vertical="center"/>
      <protection hidden="1"/>
    </xf>
    <xf numFmtId="0" fontId="1" fillId="0" borderId="46"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82" xfId="0" applyFont="1" applyBorder="1" applyAlignment="1" applyProtection="1">
      <alignment horizontal="right" vertical="center"/>
      <protection locked="0"/>
    </xf>
    <xf numFmtId="0" fontId="1" fillId="0" borderId="61" xfId="0" applyFont="1" applyBorder="1" applyAlignment="1" applyProtection="1">
      <alignment horizontal="right" vertical="center"/>
      <protection locked="0"/>
    </xf>
    <xf numFmtId="0" fontId="1" fillId="0" borderId="61" xfId="0" applyFont="1" applyBorder="1" applyAlignment="1" applyProtection="1">
      <alignment horizontal="center" vertical="center"/>
      <protection hidden="1"/>
    </xf>
    <xf numFmtId="0" fontId="4" fillId="0" borderId="8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58" fillId="0" borderId="0" xfId="0" applyFont="1" applyAlignment="1" applyProtection="1">
      <alignment horizontal="left" vertical="center"/>
      <protection hidden="1"/>
    </xf>
    <xf numFmtId="0" fontId="1" fillId="0" borderId="83"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58" fillId="0" borderId="13" xfId="0" applyFont="1" applyBorder="1" applyAlignment="1" applyProtection="1">
      <alignment horizontal="left" vertical="center"/>
      <protection hidden="1"/>
    </xf>
    <xf numFmtId="0" fontId="1" fillId="0" borderId="84"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9" fillId="0" borderId="0" xfId="0" applyFont="1" applyAlignment="1" applyProtection="1">
      <alignment vertical="center" wrapText="1"/>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47" fillId="0" borderId="0" xfId="0" applyFont="1" applyAlignment="1" applyProtection="1">
      <alignment vertical="center" wrapText="1"/>
      <protection hidden="1"/>
    </xf>
    <xf numFmtId="0" fontId="8" fillId="0" borderId="0" xfId="0" applyFont="1" applyAlignment="1" applyProtection="1">
      <alignment horizontal="right" vertical="center"/>
      <protection hidden="1"/>
    </xf>
    <xf numFmtId="0" fontId="1" fillId="0" borderId="65" xfId="0" applyFont="1" applyBorder="1" applyProtection="1">
      <alignment vertical="center"/>
      <protection hidden="1"/>
    </xf>
    <xf numFmtId="0" fontId="3" fillId="0" borderId="73" xfId="0" applyFont="1" applyBorder="1" applyAlignment="1" applyProtection="1">
      <alignment vertical="center" wrapText="1"/>
      <protection hidden="1"/>
    </xf>
    <xf numFmtId="0" fontId="3" fillId="0" borderId="32" xfId="0" applyFont="1" applyBorder="1" applyAlignment="1" applyProtection="1">
      <alignment vertical="center" wrapText="1"/>
      <protection hidden="1"/>
    </xf>
    <xf numFmtId="0" fontId="3" fillId="0" borderId="30" xfId="0" applyFont="1" applyBorder="1" applyAlignment="1" applyProtection="1">
      <alignment vertical="center" wrapText="1"/>
      <protection hidden="1"/>
    </xf>
    <xf numFmtId="0" fontId="3" fillId="0" borderId="84" xfId="0" applyFont="1" applyBorder="1" applyAlignment="1" applyProtection="1">
      <alignment vertical="center" wrapText="1"/>
      <protection hidden="1"/>
    </xf>
    <xf numFmtId="0" fontId="3" fillId="0" borderId="31" xfId="0" applyFont="1" applyBorder="1" applyAlignment="1" applyProtection="1">
      <alignment vertical="center" wrapText="1"/>
      <protection hidden="1"/>
    </xf>
    <xf numFmtId="0" fontId="3" fillId="0" borderId="37" xfId="0" applyFont="1" applyBorder="1" applyAlignment="1" applyProtection="1">
      <alignment vertical="center" wrapText="1"/>
      <protection hidden="1"/>
    </xf>
    <xf numFmtId="0" fontId="62" fillId="0" borderId="0" xfId="0" applyFont="1" applyProtection="1">
      <alignment vertical="center"/>
      <protection hidden="1"/>
    </xf>
    <xf numFmtId="0" fontId="41" fillId="0" borderId="45"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27"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0" xfId="0" applyFont="1" applyAlignment="1" applyProtection="1">
      <alignment horizontal="center" vertical="center" shrinkToFit="1"/>
      <protection hidden="1"/>
    </xf>
    <xf numFmtId="0" fontId="79"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5" xfId="0" applyFont="1" applyFill="1" applyBorder="1" applyProtection="1">
      <alignment vertical="center"/>
      <protection locked="0"/>
    </xf>
    <xf numFmtId="0" fontId="4" fillId="25" borderId="43" xfId="0" applyFont="1" applyFill="1" applyBorder="1" applyAlignment="1" applyProtection="1">
      <alignment horizontal="center" vertical="center"/>
      <protection locked="0"/>
    </xf>
    <xf numFmtId="0" fontId="57" fillId="25" borderId="74"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49" fontId="81"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1"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49" fontId="0" fillId="0" borderId="0" xfId="0" applyNumberFormat="1" applyAlignment="1" applyProtection="1">
      <alignment horizontal="lef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righ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center" vertical="center" wrapText="1"/>
      <protection hidden="1"/>
    </xf>
    <xf numFmtId="0" fontId="82" fillId="30" borderId="24" xfId="0" applyFont="1" applyFill="1" applyBorder="1" applyProtection="1">
      <alignment vertical="center"/>
      <protection hidden="1"/>
    </xf>
    <xf numFmtId="0" fontId="8" fillId="31"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56" fillId="0" borderId="23" xfId="0" applyFont="1" applyBorder="1" applyAlignment="1" applyProtection="1">
      <alignment horizontal="center" vertical="center"/>
      <protection hidden="1"/>
    </xf>
    <xf numFmtId="0" fontId="56" fillId="0" borderId="24" xfId="0" applyFont="1" applyBorder="1" applyAlignment="1" applyProtection="1">
      <alignment horizontal="center" vertical="center"/>
      <protection hidden="1"/>
    </xf>
    <xf numFmtId="0" fontId="1" fillId="0" borderId="74" xfId="0" applyFont="1" applyBorder="1" applyProtection="1">
      <alignment vertical="center"/>
      <protection hidden="1"/>
    </xf>
    <xf numFmtId="0" fontId="8" fillId="0" borderId="34" xfId="0" applyFont="1" applyBorder="1" applyAlignment="1" applyProtection="1">
      <alignment horizontal="center" vertical="center"/>
      <protection hidden="1"/>
    </xf>
    <xf numFmtId="0" fontId="3" fillId="32"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3" fillId="0" borderId="12" xfId="0" applyFont="1" applyBorder="1" applyAlignment="1" applyProtection="1">
      <alignment horizontal="left"/>
      <protection hidden="1"/>
    </xf>
    <xf numFmtId="0" fontId="3" fillId="0" borderId="0" xfId="0" applyFont="1" applyAlignment="1" applyProtection="1">
      <alignment horizontal="left" vertical="center" wrapText="1"/>
      <protection hidden="1"/>
    </xf>
    <xf numFmtId="49" fontId="44" fillId="0" borderId="0" xfId="0" applyNumberFormat="1" applyFont="1" applyAlignment="1" applyProtection="1">
      <alignment horizontal="left" vertical="center"/>
      <protection hidden="1"/>
    </xf>
    <xf numFmtId="0" fontId="13" fillId="33" borderId="0" xfId="0" applyFont="1" applyFill="1" applyProtection="1">
      <alignment vertical="center"/>
      <protection hidden="1"/>
    </xf>
    <xf numFmtId="0" fontId="0" fillId="33" borderId="0" xfId="0" applyFill="1" applyProtection="1">
      <alignment vertical="center"/>
      <protection hidden="1"/>
    </xf>
    <xf numFmtId="0" fontId="84" fillId="34" borderId="0" xfId="0" applyFont="1" applyFill="1" applyProtection="1">
      <alignment vertical="center"/>
      <protection hidden="1"/>
    </xf>
    <xf numFmtId="0" fontId="0" fillId="34" borderId="0" xfId="0" applyFill="1" applyProtection="1">
      <alignment vertical="center"/>
      <protection hidden="1"/>
    </xf>
    <xf numFmtId="0" fontId="0" fillId="34" borderId="15" xfId="0" applyFill="1" applyBorder="1" applyAlignment="1" applyProtection="1">
      <alignment horizontal="center" vertical="center"/>
      <protection hidden="1"/>
    </xf>
    <xf numFmtId="0" fontId="3" fillId="35" borderId="0" xfId="0" applyFont="1" applyFill="1" applyProtection="1">
      <alignment vertical="center"/>
      <protection hidden="1"/>
    </xf>
    <xf numFmtId="0" fontId="9" fillId="36" borderId="0" xfId="0" applyFont="1" applyFill="1" applyProtection="1">
      <alignment vertical="center"/>
      <protection hidden="1"/>
    </xf>
    <xf numFmtId="0" fontId="3" fillId="33" borderId="0" xfId="0" applyFont="1" applyFill="1" applyProtection="1">
      <alignment vertical="center"/>
      <protection hidden="1"/>
    </xf>
    <xf numFmtId="0" fontId="0" fillId="36" borderId="0" xfId="0" applyFill="1" applyProtection="1">
      <alignment vertical="center"/>
      <protection hidden="1"/>
    </xf>
    <xf numFmtId="0" fontId="3" fillId="35" borderId="15" xfId="0" applyFont="1" applyFill="1" applyBorder="1" applyAlignment="1" applyProtection="1">
      <alignment vertical="center" shrinkToFit="1"/>
      <protection hidden="1"/>
    </xf>
    <xf numFmtId="0" fontId="0" fillId="35" borderId="15" xfId="0" applyFill="1" applyBorder="1" applyProtection="1">
      <alignment vertical="center"/>
      <protection hidden="1"/>
    </xf>
    <xf numFmtId="0" fontId="84" fillId="0" borderId="0" xfId="0" applyFont="1" applyProtection="1">
      <alignment vertical="center"/>
      <protection hidden="1"/>
    </xf>
    <xf numFmtId="0" fontId="85" fillId="0" borderId="48" xfId="0" applyFont="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1" fillId="0" borderId="0" xfId="0" applyFont="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5" xfId="0" applyFont="1" applyFill="1" applyBorder="1" applyAlignment="1" applyProtection="1">
      <alignment horizontal="center" vertical="center"/>
      <protection locked="0"/>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7" borderId="16" xfId="0" applyFill="1" applyBorder="1" applyAlignment="1" applyProtection="1">
      <alignment horizontal="left" vertical="center" shrinkToFit="1"/>
      <protection locked="0"/>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1" fillId="29" borderId="0" xfId="0" applyFont="1" applyFill="1" applyAlignment="1" applyProtection="1">
      <alignment horizontal="left" vertical="center" wrapText="1"/>
      <protection hidden="1"/>
    </xf>
    <xf numFmtId="0" fontId="41" fillId="29" borderId="86"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5" xfId="0" applyFont="1" applyFill="1" applyBorder="1" applyAlignment="1" applyProtection="1">
      <alignment horizontal="center" vertical="center"/>
      <protection locked="0"/>
    </xf>
    <xf numFmtId="0" fontId="9" fillId="0" borderId="17" xfId="0" applyFont="1" applyBorder="1" applyAlignment="1">
      <alignment horizontal="left"/>
    </xf>
    <xf numFmtId="0" fontId="10" fillId="25"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42" fillId="0" borderId="17" xfId="0" applyFont="1" applyBorder="1" applyAlignment="1" applyProtection="1">
      <alignment horizontal="left" vertical="center" shrinkToFit="1"/>
      <protection hidden="1"/>
    </xf>
    <xf numFmtId="0" fontId="42"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5"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2" fillId="0" borderId="17" xfId="0" applyFont="1" applyBorder="1" applyAlignment="1" applyProtection="1">
      <alignment horizontal="left" vertical="center"/>
      <protection hidden="1"/>
    </xf>
    <xf numFmtId="0" fontId="42" fillId="0" borderId="18"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82"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58" fillId="0" borderId="32"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7" fillId="0" borderId="73" xfId="0" applyFont="1" applyBorder="1" applyAlignment="1" applyProtection="1">
      <alignment horizontal="left" vertical="center"/>
      <protection hidden="1"/>
    </xf>
    <xf numFmtId="0" fontId="57" fillId="0" borderId="32" xfId="0" applyFont="1" applyBorder="1" applyAlignment="1" applyProtection="1">
      <alignment horizontal="left" vertical="center"/>
      <protection hidden="1"/>
    </xf>
    <xf numFmtId="0" fontId="57" fillId="0" borderId="88" xfId="0" applyFont="1" applyBorder="1" applyAlignment="1" applyProtection="1">
      <alignment horizontal="left" vertical="center"/>
      <protection hidden="1"/>
    </xf>
    <xf numFmtId="0" fontId="57" fillId="0" borderId="73" xfId="0" applyFont="1" applyBorder="1" applyAlignment="1" applyProtection="1">
      <alignment horizontal="center" vertical="center"/>
      <protection hidden="1"/>
    </xf>
    <xf numFmtId="0" fontId="57" fillId="0" borderId="32" xfId="0" applyFont="1" applyBorder="1" applyAlignment="1" applyProtection="1">
      <alignment horizontal="center" vertical="center"/>
      <protection hidden="1"/>
    </xf>
    <xf numFmtId="0" fontId="57" fillId="0" borderId="30" xfId="0" applyFont="1" applyBorder="1" applyAlignment="1" applyProtection="1">
      <alignment horizontal="center" vertical="center"/>
      <protection hidden="1"/>
    </xf>
    <xf numFmtId="0" fontId="3" fillId="0" borderId="89"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3" fillId="0" borderId="4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43"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8" xfId="0" applyFont="1" applyBorder="1" applyAlignment="1" applyProtection="1">
      <alignment horizontal="left" vertical="center"/>
      <protection hidden="1"/>
    </xf>
    <xf numFmtId="0" fontId="33" fillId="0" borderId="32"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1"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58" fillId="0" borderId="32" xfId="0" applyFont="1" applyBorder="1" applyAlignment="1" applyProtection="1">
      <alignment horizontal="right" vertical="center"/>
      <protection hidden="1"/>
    </xf>
    <xf numFmtId="0" fontId="57" fillId="0" borderId="20" xfId="0" applyFont="1" applyBorder="1" applyAlignment="1" applyProtection="1">
      <alignment horizontal="left" vertical="center" shrinkToFit="1"/>
      <protection hidden="1"/>
    </xf>
    <xf numFmtId="0" fontId="57" fillId="0" borderId="21" xfId="0" applyFont="1" applyBorder="1" applyAlignment="1" applyProtection="1">
      <alignment horizontal="left" vertical="center" shrinkToFit="1"/>
      <protection hidden="1"/>
    </xf>
    <xf numFmtId="0" fontId="57" fillId="0" borderId="82" xfId="0" applyFont="1" applyBorder="1" applyAlignment="1" applyProtection="1">
      <alignment horizontal="left" vertical="center" shrinkToFit="1"/>
      <protection hidden="1"/>
    </xf>
    <xf numFmtId="0" fontId="30" fillId="0" borderId="73"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90"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51" fillId="0" borderId="90" xfId="0" applyFont="1" applyBorder="1" applyAlignment="1" applyProtection="1">
      <alignment horizontal="left" vertical="center"/>
      <protection hidden="1"/>
    </xf>
    <xf numFmtId="0" fontId="51" fillId="0" borderId="45" xfId="0" applyFont="1" applyBorder="1" applyAlignment="1" applyProtection="1">
      <alignment horizontal="left" vertical="center"/>
      <protection hidden="1"/>
    </xf>
    <xf numFmtId="0" fontId="51" fillId="0" borderId="91" xfId="0" applyFont="1" applyBorder="1" applyAlignment="1" applyProtection="1">
      <alignment horizontal="left" vertical="center"/>
      <protection hidden="1"/>
    </xf>
    <xf numFmtId="0" fontId="57" fillId="0" borderId="90" xfId="0" applyFont="1" applyBorder="1" applyAlignment="1" applyProtection="1">
      <alignment horizontal="left" vertical="center" shrinkToFit="1"/>
      <protection hidden="1"/>
    </xf>
    <xf numFmtId="0" fontId="57" fillId="0" borderId="45" xfId="0" applyFont="1" applyBorder="1" applyAlignment="1" applyProtection="1">
      <alignment horizontal="left" vertical="center" shrinkToFit="1"/>
      <protection hidden="1"/>
    </xf>
    <xf numFmtId="0" fontId="57" fillId="0" borderId="33" xfId="0" applyFont="1" applyBorder="1" applyAlignment="1" applyProtection="1">
      <alignment horizontal="left" vertical="center" shrinkToFit="1"/>
      <protection hidden="1"/>
    </xf>
    <xf numFmtId="0" fontId="57" fillId="0" borderId="90" xfId="0" applyFont="1" applyBorder="1" applyAlignment="1" applyProtection="1">
      <alignment horizontal="left" vertical="center"/>
      <protection hidden="1"/>
    </xf>
    <xf numFmtId="0" fontId="57" fillId="0" borderId="45" xfId="0" applyFont="1" applyBorder="1" applyAlignment="1" applyProtection="1">
      <alignment horizontal="left" vertical="center"/>
      <protection hidden="1"/>
    </xf>
    <xf numFmtId="0" fontId="57" fillId="0" borderId="91" xfId="0" applyFont="1" applyBorder="1" applyAlignment="1" applyProtection="1">
      <alignment horizontal="left" vertical="center"/>
      <protection hidden="1"/>
    </xf>
    <xf numFmtId="0" fontId="57" fillId="0" borderId="84" xfId="0" applyFont="1" applyBorder="1" applyAlignment="1" applyProtection="1">
      <alignment horizontal="left" vertical="center"/>
      <protection hidden="1"/>
    </xf>
    <xf numFmtId="0" fontId="57" fillId="0" borderId="31" xfId="0" applyFont="1" applyBorder="1" applyAlignment="1" applyProtection="1">
      <alignment horizontal="left" vertical="center"/>
      <protection hidden="1"/>
    </xf>
    <xf numFmtId="0" fontId="57" fillId="0" borderId="37"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90"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57"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1" fillId="0" borderId="20" xfId="0" applyFont="1" applyBorder="1" applyAlignment="1" applyProtection="1">
      <alignment horizontal="right" vertical="center"/>
      <protection hidden="1"/>
    </xf>
    <xf numFmtId="0" fontId="51" fillId="0" borderId="21" xfId="0" applyFont="1" applyBorder="1" applyAlignment="1" applyProtection="1">
      <alignment horizontal="right" vertical="center"/>
      <protection hidden="1"/>
    </xf>
    <xf numFmtId="0" fontId="51" fillId="0" borderId="22" xfId="0" applyFont="1" applyBorder="1" applyAlignment="1" applyProtection="1">
      <alignment horizontal="right" vertical="center"/>
      <protection hidden="1"/>
    </xf>
    <xf numFmtId="0" fontId="30" fillId="0" borderId="83"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3" xfId="0" applyFont="1" applyBorder="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14" xfId="0" applyFont="1" applyBorder="1" applyAlignment="1" applyProtection="1">
      <alignment horizontal="left" vertical="center"/>
      <protection hidden="1"/>
    </xf>
    <xf numFmtId="0" fontId="57" fillId="0" borderId="89" xfId="0" applyFont="1" applyBorder="1" applyAlignment="1" applyProtection="1">
      <alignment horizontal="left" vertical="center"/>
      <protection hidden="1"/>
    </xf>
    <xf numFmtId="0" fontId="57" fillId="0" borderId="34" xfId="0" applyFont="1" applyBorder="1" applyAlignment="1" applyProtection="1">
      <alignment horizontal="left" vertical="center"/>
      <protection hidden="1"/>
    </xf>
    <xf numFmtId="0" fontId="57" fillId="0" borderId="92"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91" xfId="0" applyFont="1" applyBorder="1" applyAlignment="1">
      <alignment horizontal="left" vertical="center"/>
    </xf>
    <xf numFmtId="0" fontId="1" fillId="0" borderId="38" xfId="0" applyFont="1" applyBorder="1" applyAlignment="1">
      <alignment horizontal="left" vertical="center"/>
    </xf>
    <xf numFmtId="0" fontId="1" fillId="0" borderId="93" xfId="0" applyFont="1" applyBorder="1" applyAlignment="1">
      <alignment horizontal="left" vertical="center"/>
    </xf>
    <xf numFmtId="0" fontId="57" fillId="0" borderId="91" xfId="0" applyFont="1" applyBorder="1" applyAlignment="1" applyProtection="1">
      <alignment horizontal="left" vertical="center" shrinkToFit="1"/>
      <protection hidden="1"/>
    </xf>
    <xf numFmtId="0" fontId="51"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51" fillId="0" borderId="89"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92" xfId="0" applyFont="1" applyBorder="1" applyAlignment="1" applyProtection="1">
      <alignment horizontal="left" vertical="center"/>
      <protection hidden="1"/>
    </xf>
    <xf numFmtId="0" fontId="72" fillId="0" borderId="34" xfId="0" applyFont="1" applyBorder="1" applyAlignment="1">
      <alignment horizontal="left" vertical="center"/>
    </xf>
    <xf numFmtId="0" fontId="72" fillId="0" borderId="92" xfId="0" applyFont="1" applyBorder="1" applyAlignment="1">
      <alignment horizontal="left" vertical="center"/>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1" fillId="26" borderId="78" xfId="0" applyFont="1" applyFill="1" applyBorder="1" applyAlignment="1" applyProtection="1">
      <alignment horizontal="center" vertical="center"/>
      <protection hidden="1"/>
    </xf>
    <xf numFmtId="0" fontId="57" fillId="26" borderId="12" xfId="0" applyFont="1" applyFill="1" applyBorder="1" applyAlignment="1" applyProtection="1">
      <alignment horizontal="center" vertical="center"/>
      <protection hidden="1"/>
    </xf>
    <xf numFmtId="0" fontId="57" fillId="26" borderId="13" xfId="0" applyFont="1" applyFill="1" applyBorder="1" applyAlignment="1" applyProtection="1">
      <alignment horizontal="center" vertical="center"/>
      <protection hidden="1"/>
    </xf>
    <xf numFmtId="0" fontId="57" fillId="26" borderId="1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9" fillId="26" borderId="83" xfId="0" applyFont="1" applyFill="1" applyBorder="1" applyAlignment="1" applyProtection="1">
      <alignment horizontal="left" vertical="center"/>
      <protection hidden="1"/>
    </xf>
    <xf numFmtId="0" fontId="9" fillId="26" borderId="3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0" fillId="27" borderId="94" xfId="0" applyFont="1" applyFill="1" applyBorder="1" applyAlignment="1" applyProtection="1">
      <alignment horizontal="left" vertical="center"/>
      <protection hidden="1"/>
    </xf>
    <xf numFmtId="0" fontId="50" fillId="27" borderId="95" xfId="0" applyFont="1" applyFill="1" applyBorder="1" applyAlignment="1" applyProtection="1">
      <alignment horizontal="left" vertical="center"/>
      <protection hidden="1"/>
    </xf>
    <xf numFmtId="0" fontId="50" fillId="27" borderId="96" xfId="0" applyFont="1" applyFill="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3" fillId="27" borderId="97"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7"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1" fillId="27" borderId="94" xfId="0" applyFont="1" applyFill="1" applyBorder="1" applyAlignment="1" applyProtection="1">
      <alignment horizontal="left" vertical="center" wrapText="1"/>
      <protection hidden="1"/>
    </xf>
    <xf numFmtId="0" fontId="51" fillId="27" borderId="95" xfId="0" applyFont="1" applyFill="1" applyBorder="1" applyAlignment="1" applyProtection="1">
      <alignment horizontal="left" vertical="center" wrapText="1"/>
      <protection hidden="1"/>
    </xf>
    <xf numFmtId="0" fontId="51" fillId="27" borderId="36" xfId="0" applyFont="1" applyFill="1" applyBorder="1" applyAlignment="1" applyProtection="1">
      <alignment horizontal="left" vertical="center" wrapText="1"/>
      <protection hidden="1"/>
    </xf>
    <xf numFmtId="0" fontId="57" fillId="27" borderId="89" xfId="0" applyFont="1" applyFill="1" applyBorder="1" applyAlignment="1" applyProtection="1">
      <alignment horizontal="center" vertical="center" wrapText="1"/>
      <protection hidden="1"/>
    </xf>
    <xf numFmtId="0" fontId="57" fillId="27" borderId="34" xfId="0" applyFont="1" applyFill="1" applyBorder="1" applyAlignment="1" applyProtection="1">
      <alignment horizontal="center" vertical="center" wrapText="1"/>
      <protection hidden="1"/>
    </xf>
    <xf numFmtId="0" fontId="57" fillId="27" borderId="46" xfId="0" applyFont="1" applyFill="1" applyBorder="1" applyAlignment="1" applyProtection="1">
      <alignment horizontal="center" vertical="center" wrapText="1"/>
      <protection hidden="1"/>
    </xf>
    <xf numFmtId="0" fontId="57" fillId="27" borderId="12" xfId="0" applyFont="1" applyFill="1" applyBorder="1" applyAlignment="1" applyProtection="1">
      <alignment horizontal="center" vertical="center" wrapText="1"/>
      <protection hidden="1"/>
    </xf>
    <xf numFmtId="0" fontId="57" fillId="27" borderId="13" xfId="0" applyFont="1" applyFill="1" applyBorder="1" applyAlignment="1" applyProtection="1">
      <alignment horizontal="center" vertical="center" wrapText="1"/>
      <protection hidden="1"/>
    </xf>
    <xf numFmtId="0" fontId="57" fillId="27" borderId="28" xfId="0" applyFont="1" applyFill="1" applyBorder="1" applyAlignment="1" applyProtection="1">
      <alignment horizontal="center" vertical="center" wrapText="1"/>
      <protection hidden="1"/>
    </xf>
    <xf numFmtId="0" fontId="50" fillId="27" borderId="43" xfId="0" applyFont="1" applyFill="1" applyBorder="1" applyAlignment="1" applyProtection="1">
      <alignment horizontal="left" vertical="center"/>
      <protection hidden="1"/>
    </xf>
    <xf numFmtId="0" fontId="50" fillId="27" borderId="32" xfId="0" applyFont="1" applyFill="1" applyBorder="1" applyAlignment="1" applyProtection="1">
      <alignment horizontal="left" vertical="center"/>
      <protection hidden="1"/>
    </xf>
    <xf numFmtId="0" fontId="50" fillId="27" borderId="88" xfId="0" applyFont="1" applyFill="1" applyBorder="1" applyAlignment="1" applyProtection="1">
      <alignment horizontal="left" vertical="center"/>
      <protection hidden="1"/>
    </xf>
    <xf numFmtId="0" fontId="57" fillId="0" borderId="16" xfId="0" applyFont="1" applyBorder="1" applyAlignment="1" applyProtection="1">
      <alignment horizontal="center" vertical="center" wrapText="1"/>
      <protection hidden="1"/>
    </xf>
    <xf numFmtId="0" fontId="57" fillId="0" borderId="17" xfId="0" applyFont="1" applyBorder="1" applyAlignment="1" applyProtection="1">
      <alignment horizontal="center" vertical="center" wrapText="1"/>
      <protection hidden="1"/>
    </xf>
    <xf numFmtId="0" fontId="57" fillId="0" borderId="27"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57" fillId="26" borderId="90" xfId="0" applyFont="1" applyFill="1" applyBorder="1" applyAlignment="1" applyProtection="1">
      <alignment horizontal="left"/>
      <protection hidden="1"/>
    </xf>
    <xf numFmtId="0" fontId="57" fillId="26" borderId="45" xfId="0" applyFont="1" applyFill="1" applyBorder="1" applyAlignment="1" applyProtection="1">
      <alignment horizontal="left"/>
      <protection hidden="1"/>
    </xf>
    <xf numFmtId="0" fontId="57" fillId="26" borderId="91" xfId="0" applyFont="1" applyFill="1" applyBorder="1" applyAlignment="1" applyProtection="1">
      <alignment horizontal="left"/>
      <protection hidden="1"/>
    </xf>
    <xf numFmtId="0" fontId="57" fillId="0" borderId="20" xfId="0" applyFont="1" applyBorder="1" applyAlignment="1" applyProtection="1">
      <alignment horizontal="left" vertical="center" wrapText="1"/>
      <protection hidden="1"/>
    </xf>
    <xf numFmtId="0" fontId="57" fillId="0" borderId="21" xfId="0" applyFont="1" applyBorder="1" applyAlignment="1" applyProtection="1">
      <alignment horizontal="left" vertical="center" wrapText="1"/>
      <protection hidden="1"/>
    </xf>
    <xf numFmtId="0" fontId="57" fillId="0" borderId="82" xfId="0" applyFont="1" applyBorder="1" applyAlignment="1" applyProtection="1">
      <alignment horizontal="left" vertical="center" wrapText="1"/>
      <protection hidden="1"/>
    </xf>
    <xf numFmtId="0" fontId="57" fillId="0" borderId="12" xfId="0" applyFont="1" applyBorder="1" applyAlignment="1" applyProtection="1">
      <alignment horizontal="left" vertical="center" wrapText="1"/>
      <protection hidden="1"/>
    </xf>
    <xf numFmtId="0" fontId="57" fillId="0" borderId="13" xfId="0" applyFont="1" applyBorder="1" applyAlignment="1" applyProtection="1">
      <alignment horizontal="left" vertical="center" wrapText="1"/>
      <protection hidden="1"/>
    </xf>
    <xf numFmtId="0" fontId="57"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30" fillId="26" borderId="100" xfId="0" applyFont="1" applyFill="1" applyBorder="1" applyAlignment="1" applyProtection="1">
      <alignment horizontal="left" vertical="center" wrapText="1"/>
      <protection hidden="1"/>
    </xf>
    <xf numFmtId="0" fontId="1" fillId="26" borderId="101"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7" fillId="26" borderId="98" xfId="0" applyFont="1" applyFill="1" applyBorder="1" applyAlignment="1" applyProtection="1">
      <alignment horizontal="left"/>
      <protection hidden="1"/>
    </xf>
    <xf numFmtId="0" fontId="57" fillId="26" borderId="99" xfId="0" applyFont="1" applyFill="1" applyBorder="1" applyAlignment="1" applyProtection="1">
      <alignment horizontal="left"/>
      <protection hidden="1"/>
    </xf>
    <xf numFmtId="0" fontId="57" fillId="26" borderId="102" xfId="0" applyFont="1" applyFill="1" applyBorder="1" applyAlignment="1" applyProtection="1">
      <alignment horizontal="left"/>
      <protection hidden="1"/>
    </xf>
    <xf numFmtId="0" fontId="50" fillId="25" borderId="89" xfId="0" applyFont="1" applyFill="1" applyBorder="1" applyAlignment="1" applyProtection="1">
      <alignment horizontal="left" vertical="center"/>
      <protection hidden="1"/>
    </xf>
    <xf numFmtId="0" fontId="50" fillId="25" borderId="34" xfId="0" applyFont="1" applyFill="1" applyBorder="1" applyAlignment="1" applyProtection="1">
      <alignment horizontal="left" vertical="center"/>
      <protection hidden="1"/>
    </xf>
    <xf numFmtId="0" fontId="50" fillId="25" borderId="92" xfId="0" applyFont="1" applyFill="1" applyBorder="1" applyAlignment="1" applyProtection="1">
      <alignment horizontal="left" vertical="center"/>
      <protection hidden="1"/>
    </xf>
    <xf numFmtId="0" fontId="57" fillId="25" borderId="12" xfId="0" applyFont="1" applyFill="1" applyBorder="1" applyAlignment="1" applyProtection="1">
      <alignment horizontal="left"/>
      <protection hidden="1"/>
    </xf>
    <xf numFmtId="0" fontId="57" fillId="25" borderId="13" xfId="0" applyFont="1" applyFill="1" applyBorder="1" applyAlignment="1" applyProtection="1">
      <alignment horizontal="left"/>
      <protection hidden="1"/>
    </xf>
    <xf numFmtId="0" fontId="57" fillId="25" borderId="14" xfId="0" applyFont="1" applyFill="1" applyBorder="1" applyAlignment="1" applyProtection="1">
      <alignment horizontal="left"/>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7" fillId="0" borderId="12" xfId="0" applyFont="1" applyBorder="1" applyAlignment="1" applyProtection="1">
      <alignment horizontal="left"/>
      <protection hidden="1"/>
    </xf>
    <xf numFmtId="0" fontId="57" fillId="0" borderId="13" xfId="0" applyFont="1" applyBorder="1" applyAlignment="1" applyProtection="1">
      <alignment horizontal="left"/>
      <protection hidden="1"/>
    </xf>
    <xf numFmtId="0" fontId="57" fillId="0" borderId="14" xfId="0" applyFont="1" applyBorder="1" applyAlignment="1" applyProtection="1">
      <alignment horizontal="left"/>
      <protection hidden="1"/>
    </xf>
    <xf numFmtId="0" fontId="57" fillId="26" borderId="10" xfId="0" applyFont="1" applyFill="1" applyBorder="1" applyAlignment="1" applyProtection="1">
      <alignment horizontal="left"/>
      <protection hidden="1"/>
    </xf>
    <xf numFmtId="0" fontId="57" fillId="26" borderId="0" xfId="0" applyFont="1" applyFill="1" applyAlignment="1" applyProtection="1">
      <alignment horizontal="left"/>
      <protection hidden="1"/>
    </xf>
    <xf numFmtId="0" fontId="57" fillId="26" borderId="11" xfId="0" applyFont="1" applyFill="1" applyBorder="1" applyAlignment="1" applyProtection="1">
      <alignment horizontal="left"/>
      <protection hidden="1"/>
    </xf>
    <xf numFmtId="0" fontId="3" fillId="26" borderId="89"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92" xfId="0" applyFont="1" applyFill="1" applyBorder="1" applyAlignment="1" applyProtection="1">
      <alignment horizontal="left"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47" fillId="0" borderId="21" xfId="0" applyFont="1" applyBorder="1" applyAlignment="1" applyProtection="1">
      <alignment horizontal="center" vertical="center" shrinkToFit="1"/>
      <protection hidden="1"/>
    </xf>
    <xf numFmtId="0" fontId="47" fillId="0" borderId="0" xfId="0" applyFont="1" applyAlignment="1" applyProtection="1">
      <alignment horizontal="center" vertical="center" shrinkToFit="1"/>
      <protection hidden="1"/>
    </xf>
    <xf numFmtId="0" fontId="47" fillId="0" borderId="13" xfId="0" applyFont="1" applyBorder="1" applyAlignment="1" applyProtection="1">
      <alignment horizontal="center" vertical="center" shrinkToFit="1"/>
      <protection hidden="1"/>
    </xf>
    <xf numFmtId="0" fontId="50" fillId="0" borderId="89"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92" xfId="0" applyFont="1" applyBorder="1" applyAlignment="1" applyProtection="1">
      <alignment horizontal="left" vertical="center"/>
      <protection hidden="1"/>
    </xf>
    <xf numFmtId="0" fontId="3" fillId="25" borderId="83" xfId="0" applyFont="1" applyFill="1" applyBorder="1" applyAlignment="1" applyProtection="1">
      <alignment horizontal="left" vertical="center"/>
      <protection hidden="1"/>
    </xf>
    <xf numFmtId="0" fontId="3" fillId="25" borderId="38" xfId="0" applyFont="1" applyFill="1" applyBorder="1" applyAlignment="1" applyProtection="1">
      <alignment horizontal="left" vertical="center"/>
      <protection hidden="1"/>
    </xf>
    <xf numFmtId="0" fontId="3" fillId="25" borderId="93" xfId="0" applyFont="1" applyFill="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101" xfId="0" applyFont="1" applyFill="1" applyBorder="1" applyAlignment="1" applyProtection="1">
      <alignment horizontal="center" vertical="center" textRotation="255"/>
      <protection hidden="1"/>
    </xf>
    <xf numFmtId="0" fontId="3" fillId="0" borderId="4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0" fillId="27" borderId="97" xfId="0" applyFont="1" applyFill="1" applyBorder="1" applyAlignment="1" applyProtection="1">
      <alignment horizontal="center" vertical="center" textRotation="255"/>
      <protection hidden="1"/>
    </xf>
    <xf numFmtId="0" fontId="10" fillId="27" borderId="23" xfId="0" applyFont="1" applyFill="1" applyBorder="1" applyAlignment="1" applyProtection="1">
      <alignment horizontal="center" vertical="center" textRotation="255"/>
      <protection hidden="1"/>
    </xf>
    <xf numFmtId="0" fontId="10" fillId="27" borderId="24" xfId="0" applyFont="1" applyFill="1" applyBorder="1" applyAlignment="1" applyProtection="1">
      <alignment horizontal="center" vertical="center" textRotation="255"/>
      <protection hidden="1"/>
    </xf>
    <xf numFmtId="0" fontId="50" fillId="27" borderId="41" xfId="0" applyFont="1" applyFill="1" applyBorder="1" applyAlignment="1" applyProtection="1">
      <alignment horizontal="left" vertical="center"/>
      <protection hidden="1"/>
    </xf>
    <xf numFmtId="0" fontId="50" fillId="27" borderId="31" xfId="0" applyFont="1" applyFill="1" applyBorder="1" applyAlignment="1" applyProtection="1">
      <alignment horizontal="left" vertical="center"/>
      <protection hidden="1"/>
    </xf>
    <xf numFmtId="0" fontId="50" fillId="27" borderId="87" xfId="0" applyFont="1" applyFill="1" applyBorder="1" applyAlignment="1" applyProtection="1">
      <alignment horizontal="left" vertical="center"/>
      <protection hidden="1"/>
    </xf>
    <xf numFmtId="0" fontId="50" fillId="27" borderId="89" xfId="0" applyFont="1" applyFill="1" applyBorder="1" applyAlignment="1" applyProtection="1">
      <alignment horizontal="center" vertical="center" wrapText="1"/>
      <protection hidden="1"/>
    </xf>
    <xf numFmtId="0" fontId="50" fillId="27" borderId="34" xfId="0" applyFont="1" applyFill="1" applyBorder="1" applyAlignment="1" applyProtection="1">
      <alignment horizontal="center" vertical="center" wrapText="1"/>
      <protection hidden="1"/>
    </xf>
    <xf numFmtId="0" fontId="50" fillId="27" borderId="46" xfId="0" applyFont="1" applyFill="1" applyBorder="1" applyAlignment="1" applyProtection="1">
      <alignment horizontal="center" vertical="center" wrapText="1"/>
      <protection hidden="1"/>
    </xf>
    <xf numFmtId="0" fontId="50" fillId="27" borderId="12" xfId="0" applyFont="1" applyFill="1" applyBorder="1" applyAlignment="1" applyProtection="1">
      <alignment horizontal="center" vertical="center" wrapText="1"/>
      <protection hidden="1"/>
    </xf>
    <xf numFmtId="0" fontId="50" fillId="27" borderId="13" xfId="0" applyFont="1" applyFill="1" applyBorder="1" applyAlignment="1" applyProtection="1">
      <alignment horizontal="center" vertical="center" wrapText="1"/>
      <protection hidden="1"/>
    </xf>
    <xf numFmtId="0" fontId="50" fillId="27" borderId="28" xfId="0" applyFont="1" applyFill="1" applyBorder="1" applyAlignment="1" applyProtection="1">
      <alignment horizontal="center" vertical="center" wrapText="1"/>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57" fillId="0" borderId="16" xfId="0" applyFont="1" applyBorder="1" applyAlignment="1" applyProtection="1">
      <alignment horizontal="left" vertical="center"/>
      <protection hidden="1"/>
    </xf>
    <xf numFmtId="0" fontId="57" fillId="0" borderId="17" xfId="0" applyFont="1" applyBorder="1" applyAlignment="1" applyProtection="1">
      <alignment horizontal="left" vertical="center"/>
      <protection hidden="1"/>
    </xf>
    <xf numFmtId="0" fontId="57" fillId="0" borderId="1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6" fillId="0" borderId="84"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9" fillId="0" borderId="90" xfId="0" applyFont="1" applyBorder="1" applyAlignment="1" applyProtection="1">
      <alignment horizontal="left" vertical="center"/>
      <protection hidden="1"/>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9" fillId="0" borderId="38" xfId="0" applyFont="1" applyBorder="1" applyAlignment="1">
      <alignment horizontal="left" vertical="center"/>
    </xf>
    <xf numFmtId="0" fontId="9" fillId="0" borderId="29" xfId="0" applyFont="1" applyBorder="1" applyAlignment="1">
      <alignment horizontal="left" vertical="center"/>
    </xf>
    <xf numFmtId="0" fontId="1" fillId="0" borderId="33" xfId="0" applyFont="1" applyBorder="1" applyAlignment="1">
      <alignment horizontal="left" vertical="center"/>
    </xf>
    <xf numFmtId="0" fontId="57" fillId="0" borderId="27"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9" fillId="0" borderId="89"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73" xfId="0" applyFont="1" applyBorder="1" applyAlignment="1" applyProtection="1">
      <alignment horizontal="left" vertical="center"/>
      <protection hidden="1"/>
    </xf>
    <xf numFmtId="0" fontId="3" fillId="0" borderId="47"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82" xfId="0" applyFont="1" applyBorder="1" applyAlignment="1" applyProtection="1">
      <alignment horizontal="center" vertical="center"/>
      <protection hidden="1"/>
    </xf>
    <xf numFmtId="0" fontId="57" fillId="0" borderId="10" xfId="0" applyFont="1" applyBorder="1" applyAlignment="1" applyProtection="1">
      <alignment horizontal="left" vertical="center"/>
      <protection hidden="1"/>
    </xf>
    <xf numFmtId="0" fontId="57" fillId="0" borderId="0" xfId="0" applyFont="1" applyAlignment="1" applyProtection="1">
      <alignment horizontal="left" vertical="center"/>
      <protection hidden="1"/>
    </xf>
    <xf numFmtId="0" fontId="57" fillId="0" borderId="26" xfId="0" applyFont="1" applyBorder="1" applyAlignment="1" applyProtection="1">
      <alignment horizontal="left" vertical="center"/>
      <protection hidden="1"/>
    </xf>
    <xf numFmtId="0" fontId="30" fillId="25" borderId="20" xfId="0" applyFont="1" applyFill="1" applyBorder="1" applyAlignment="1" applyProtection="1">
      <alignment horizontal="center" vertical="center" wrapText="1"/>
      <protection hidden="1"/>
    </xf>
    <xf numFmtId="0" fontId="30" fillId="25" borderId="21" xfId="0" applyFont="1" applyFill="1" applyBorder="1" applyAlignment="1" applyProtection="1">
      <alignment horizontal="center" vertical="center" wrapText="1"/>
      <protection hidden="1"/>
    </xf>
    <xf numFmtId="0" fontId="30" fillId="25" borderId="82"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57" fillId="25" borderId="47" xfId="0" applyFont="1" applyFill="1" applyBorder="1" applyAlignment="1" applyProtection="1">
      <alignment horizontal="center" vertical="center" wrapText="1"/>
      <protection hidden="1"/>
    </xf>
    <xf numFmtId="0" fontId="57" fillId="25" borderId="52" xfId="0" applyFont="1" applyFill="1" applyBorder="1" applyAlignment="1" applyProtection="1">
      <alignment horizontal="center" vertical="center" wrapText="1"/>
      <protection hidden="1"/>
    </xf>
    <xf numFmtId="0" fontId="57" fillId="25" borderId="54" xfId="0" applyFont="1" applyFill="1" applyBorder="1" applyAlignment="1" applyProtection="1">
      <alignment horizontal="center" vertical="center" wrapText="1"/>
      <protection hidden="1"/>
    </xf>
    <xf numFmtId="0" fontId="57" fillId="25" borderId="12" xfId="0" applyFont="1" applyFill="1" applyBorder="1" applyAlignment="1" applyProtection="1">
      <alignment horizontal="left" vertical="center"/>
      <protection hidden="1"/>
    </xf>
    <xf numFmtId="0" fontId="57" fillId="25" borderId="13" xfId="0" applyFont="1" applyFill="1" applyBorder="1" applyAlignment="1" applyProtection="1">
      <alignment horizontal="left" vertical="center"/>
      <protection hidden="1"/>
    </xf>
    <xf numFmtId="0" fontId="57" fillId="25" borderId="28" xfId="0" applyFont="1" applyFill="1" applyBorder="1" applyAlignment="1" applyProtection="1">
      <alignment horizontal="left" vertical="center"/>
      <protection hidden="1"/>
    </xf>
    <xf numFmtId="0" fontId="75" fillId="0" borderId="45" xfId="0" applyFont="1" applyBorder="1" applyAlignment="1" applyProtection="1">
      <alignment horizontal="right" vertical="center" wrapText="1"/>
      <protection hidden="1"/>
    </xf>
    <xf numFmtId="0" fontId="76"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43"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0" fillId="0" borderId="0" xfId="0" applyAlignment="1" applyProtection="1">
      <alignment horizontal="right" vertical="center" shrinkToFit="1"/>
      <protection hidden="1"/>
    </xf>
    <xf numFmtId="0" fontId="0" fillId="0" borderId="45" xfId="0" applyBorder="1" applyAlignment="1" applyProtection="1">
      <alignment horizontal="right" vertical="center" shrinkToFit="1"/>
      <protection hidden="1"/>
    </xf>
    <xf numFmtId="0" fontId="57" fillId="0" borderId="28" xfId="0" applyFont="1" applyBorder="1" applyAlignment="1" applyProtection="1">
      <alignment horizontal="left" vertical="center"/>
      <protection hidden="1"/>
    </xf>
    <xf numFmtId="0" fontId="57" fillId="26" borderId="84" xfId="0" applyFont="1" applyFill="1" applyBorder="1" applyAlignment="1" applyProtection="1">
      <alignment horizontal="left" vertical="center"/>
      <protection hidden="1"/>
    </xf>
    <xf numFmtId="0" fontId="57" fillId="26" borderId="31" xfId="0" applyFont="1" applyFill="1" applyBorder="1" applyAlignment="1" applyProtection="1">
      <alignment horizontal="left" vertical="center"/>
      <protection hidden="1"/>
    </xf>
    <xf numFmtId="0" fontId="57" fillId="26" borderId="87" xfId="0" applyFont="1" applyFill="1" applyBorder="1" applyAlignment="1" applyProtection="1">
      <alignment horizontal="left" vertical="center"/>
      <protection hidden="1"/>
    </xf>
    <xf numFmtId="0" fontId="86" fillId="0" borderId="16" xfId="0" applyFont="1" applyBorder="1" applyAlignment="1" applyProtection="1">
      <alignment horizontal="center" vertical="center"/>
      <protection hidden="1"/>
    </xf>
    <xf numFmtId="0" fontId="86" fillId="0" borderId="17" xfId="0" applyFont="1" applyBorder="1" applyAlignment="1" applyProtection="1">
      <alignment horizontal="center" vertical="center"/>
      <protection hidden="1"/>
    </xf>
    <xf numFmtId="0" fontId="86" fillId="0" borderId="18" xfId="0" applyFont="1" applyBorder="1" applyAlignment="1" applyProtection="1">
      <alignment horizontal="center" vertical="center"/>
      <protection hidden="1"/>
    </xf>
    <xf numFmtId="0" fontId="86" fillId="0" borderId="66" xfId="0" applyFont="1" applyBorder="1" applyAlignment="1" applyProtection="1">
      <alignment horizontal="left" vertical="center" shrinkToFit="1"/>
      <protection hidden="1"/>
    </xf>
    <xf numFmtId="0" fontId="86" fillId="0" borderId="67" xfId="0" applyFont="1" applyBorder="1" applyAlignment="1" applyProtection="1">
      <alignment horizontal="left" vertical="center" shrinkToFit="1"/>
      <protection hidden="1"/>
    </xf>
    <xf numFmtId="0" fontId="86" fillId="0" borderId="68" xfId="0" applyFont="1" applyBorder="1" applyAlignment="1" applyProtection="1">
      <alignment horizontal="left" vertical="center" shrinkToFit="1"/>
      <protection hidden="1"/>
    </xf>
    <xf numFmtId="0" fontId="86" fillId="0" borderId="42" xfId="0" applyFont="1" applyBorder="1" applyAlignment="1" applyProtection="1">
      <alignment horizontal="left" vertical="center" shrinkToFit="1"/>
      <protection hidden="1"/>
    </xf>
    <xf numFmtId="0" fontId="86" fillId="0" borderId="69" xfId="0" applyFont="1" applyBorder="1" applyAlignment="1" applyProtection="1">
      <alignment horizontal="left" vertical="center" shrinkToFit="1"/>
      <protection hidden="1"/>
    </xf>
    <xf numFmtId="0" fontId="86" fillId="0" borderId="70" xfId="0" applyFont="1" applyBorder="1" applyAlignment="1" applyProtection="1">
      <alignment horizontal="left" vertical="center" shrinkToFit="1"/>
      <protection hidden="1"/>
    </xf>
    <xf numFmtId="0" fontId="1" fillId="0" borderId="54" xfId="0" applyFont="1" applyBorder="1" applyAlignment="1" applyProtection="1">
      <alignment horizontal="center" vertical="center"/>
      <protection hidden="1"/>
    </xf>
    <xf numFmtId="0" fontId="30" fillId="0" borderId="16" xfId="0" applyFont="1" applyBorder="1" applyAlignment="1" applyProtection="1">
      <alignment horizontal="center" vertical="center" shrinkToFit="1"/>
      <protection hidden="1"/>
    </xf>
    <xf numFmtId="0" fontId="3" fillId="0" borderId="17" xfId="0" applyFont="1" applyBorder="1" applyAlignment="1" applyProtection="1">
      <alignment horizontal="center" vertical="center" shrinkToFit="1"/>
      <protection hidden="1"/>
    </xf>
    <xf numFmtId="0" fontId="3" fillId="0" borderId="18" xfId="0" applyFont="1" applyBorder="1" applyAlignment="1" applyProtection="1">
      <alignment horizontal="center" vertical="center" shrinkToFit="1"/>
      <protection hidden="1"/>
    </xf>
    <xf numFmtId="0" fontId="0" fillId="0" borderId="67" xfId="0" applyBorder="1" applyAlignment="1" applyProtection="1">
      <alignment horizontal="center" vertical="center"/>
      <protection hidden="1"/>
    </xf>
    <xf numFmtId="0" fontId="0" fillId="0" borderId="42" xfId="0" applyBorder="1" applyAlignment="1" applyProtection="1">
      <alignment horizontal="center" vertical="center"/>
      <protection hidden="1"/>
    </xf>
    <xf numFmtId="0" fontId="0" fillId="0" borderId="70" xfId="0" applyBorder="1" applyAlignment="1" applyProtection="1">
      <alignment horizontal="center" vertical="center"/>
      <protection hidden="1"/>
    </xf>
    <xf numFmtId="0" fontId="9" fillId="0" borderId="37" xfId="0" applyFont="1" applyBorder="1" applyAlignment="1" applyProtection="1">
      <alignment horizontal="center" vertical="center" wrapText="1"/>
      <protection hidden="1"/>
    </xf>
    <xf numFmtId="0" fontId="9" fillId="0" borderId="70" xfId="0" applyFont="1" applyBorder="1" applyAlignment="1" applyProtection="1">
      <alignment horizontal="center" vertical="center"/>
      <protection hidden="1"/>
    </xf>
    <xf numFmtId="0" fontId="10" fillId="0" borderId="13" xfId="0" applyFont="1" applyBorder="1" applyAlignment="1" applyProtection="1">
      <alignment horizontal="left" vertical="center"/>
      <protection hidden="1"/>
    </xf>
    <xf numFmtId="0" fontId="3" fillId="0" borderId="51"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protection hidden="1"/>
    </xf>
    <xf numFmtId="0" fontId="0" fillId="0" borderId="72" xfId="0" applyBorder="1" applyAlignment="1" applyProtection="1">
      <alignment horizontal="center" vertical="center"/>
      <protection hidden="1"/>
    </xf>
    <xf numFmtId="0" fontId="0" fillId="0" borderId="72" xfId="0" applyBorder="1" applyAlignment="1" applyProtection="1">
      <alignment horizontal="center" vertical="center" wrapText="1"/>
      <protection hidden="1"/>
    </xf>
    <xf numFmtId="0" fontId="0" fillId="0" borderId="71" xfId="0" applyBorder="1" applyAlignment="1" applyProtection="1">
      <alignment horizontal="center" vertical="center"/>
      <protection hidden="1"/>
    </xf>
    <xf numFmtId="0" fontId="4" fillId="0" borderId="72" xfId="0" applyFont="1" applyBorder="1" applyAlignment="1" applyProtection="1">
      <alignment horizontal="left" vertical="center"/>
      <protection hidden="1"/>
    </xf>
    <xf numFmtId="0" fontId="4" fillId="0" borderId="50" xfId="0" applyFont="1" applyBorder="1" applyAlignment="1" applyProtection="1">
      <alignment horizontal="left" vertical="center"/>
      <protection hidden="1"/>
    </xf>
    <xf numFmtId="0" fontId="4" fillId="0" borderId="67" xfId="0" applyFont="1" applyBorder="1" applyAlignment="1" applyProtection="1">
      <alignment horizontal="left" vertical="center"/>
      <protection hidden="1"/>
    </xf>
    <xf numFmtId="0" fontId="4" fillId="0" borderId="40" xfId="0" applyFont="1" applyBorder="1" applyAlignment="1" applyProtection="1">
      <alignment horizontal="left" vertical="center"/>
      <protection hidden="1"/>
    </xf>
    <xf numFmtId="0" fontId="4" fillId="0" borderId="70" xfId="0" applyFont="1" applyBorder="1" applyAlignment="1" applyProtection="1">
      <alignment horizontal="left" vertical="center"/>
      <protection hidden="1"/>
    </xf>
    <xf numFmtId="0" fontId="4" fillId="0" borderId="41" xfId="0" applyFont="1" applyBorder="1" applyAlignment="1" applyProtection="1">
      <alignment horizontal="left" vertical="center"/>
      <protection hidden="1"/>
    </xf>
    <xf numFmtId="0" fontId="0" fillId="0" borderId="29" xfId="0" applyBorder="1" applyAlignment="1" applyProtection="1">
      <alignment horizontal="center" vertical="center"/>
      <protection hidden="1"/>
    </xf>
    <xf numFmtId="0" fontId="4" fillId="0" borderId="42" xfId="0" applyFont="1" applyBorder="1" applyAlignment="1" applyProtection="1">
      <alignment horizontal="left" vertical="center"/>
      <protection hidden="1"/>
    </xf>
    <xf numFmtId="0" fontId="4" fillId="0" borderId="43" xfId="0" applyFont="1" applyBorder="1" applyAlignment="1" applyProtection="1">
      <alignment horizontal="left" vertical="center"/>
      <protection hidden="1"/>
    </xf>
    <xf numFmtId="0" fontId="0" fillId="0" borderId="30" xfId="0" applyBorder="1" applyAlignment="1" applyProtection="1">
      <alignment horizontal="center" vertical="center"/>
      <protection hidden="1"/>
    </xf>
    <xf numFmtId="0" fontId="3" fillId="0" borderId="66" xfId="0" applyFont="1" applyBorder="1" applyAlignment="1" applyProtection="1">
      <alignment horizontal="center" vertical="center" textRotation="255" shrinkToFit="1"/>
      <protection hidden="1"/>
    </xf>
    <xf numFmtId="0" fontId="3" fillId="0" borderId="55" xfId="0" applyFont="1" applyBorder="1" applyAlignment="1" applyProtection="1">
      <alignment horizontal="center" vertical="center" textRotation="255" shrinkToFit="1"/>
      <protection hidden="1"/>
    </xf>
    <xf numFmtId="0" fontId="3" fillId="0" borderId="68" xfId="0" applyFont="1" applyBorder="1" applyAlignment="1" applyProtection="1">
      <alignment horizontal="center" vertical="center" textRotation="255" shrinkToFit="1"/>
      <protection hidden="1"/>
    </xf>
    <xf numFmtId="0" fontId="3" fillId="0" borderId="56" xfId="0" applyFont="1" applyBorder="1" applyAlignment="1" applyProtection="1">
      <alignment horizontal="center" vertical="center" textRotation="255" shrinkToFit="1"/>
      <protection hidden="1"/>
    </xf>
    <xf numFmtId="0" fontId="3" fillId="0" borderId="69" xfId="0" applyFont="1" applyBorder="1" applyAlignment="1" applyProtection="1">
      <alignment horizontal="center" vertical="center" textRotation="255" shrinkToFit="1"/>
      <protection hidden="1"/>
    </xf>
    <xf numFmtId="0" fontId="3" fillId="0" borderId="59" xfId="0" applyFont="1" applyBorder="1" applyAlignment="1" applyProtection="1">
      <alignment horizontal="center" vertical="center" textRotation="255" shrinkToFit="1"/>
      <protection hidden="1"/>
    </xf>
    <xf numFmtId="0" fontId="3" fillId="0" borderId="66" xfId="0" applyFont="1" applyBorder="1" applyAlignment="1" applyProtection="1">
      <alignment horizontal="center" vertical="center" textRotation="255" wrapText="1"/>
      <protection hidden="1"/>
    </xf>
    <xf numFmtId="0" fontId="3" fillId="0" borderId="55" xfId="0" applyFont="1" applyBorder="1" applyAlignment="1" applyProtection="1">
      <alignment horizontal="center" vertical="center" textRotation="255" wrapText="1"/>
      <protection hidden="1"/>
    </xf>
    <xf numFmtId="0" fontId="3" fillId="0" borderId="68" xfId="0" applyFont="1" applyBorder="1" applyAlignment="1" applyProtection="1">
      <alignment horizontal="center" vertical="center" textRotation="255" wrapText="1"/>
      <protection hidden="1"/>
    </xf>
    <xf numFmtId="0" fontId="3" fillId="0" borderId="56" xfId="0" applyFont="1" applyBorder="1" applyAlignment="1" applyProtection="1">
      <alignment horizontal="center" vertical="center" textRotation="255" wrapText="1"/>
      <protection hidden="1"/>
    </xf>
    <xf numFmtId="0" fontId="3" fillId="0" borderId="69" xfId="0" applyFont="1" applyBorder="1" applyAlignment="1" applyProtection="1">
      <alignment horizontal="center" vertical="center" textRotation="255" wrapText="1"/>
      <protection hidden="1"/>
    </xf>
    <xf numFmtId="0" fontId="3" fillId="0" borderId="59" xfId="0" applyFont="1" applyBorder="1" applyAlignment="1" applyProtection="1">
      <alignment horizontal="center" vertical="center" textRotation="255" wrapText="1"/>
      <protection hidden="1"/>
    </xf>
    <xf numFmtId="0" fontId="0" fillId="0" borderId="66" xfId="0" applyBorder="1" applyAlignment="1" applyProtection="1">
      <alignment horizontal="center" vertical="center"/>
      <protection hidden="1"/>
    </xf>
    <xf numFmtId="0" fontId="0" fillId="0" borderId="55" xfId="0" applyBorder="1" applyAlignment="1" applyProtection="1">
      <alignment horizontal="center" vertical="center"/>
      <protection hidden="1"/>
    </xf>
    <xf numFmtId="0" fontId="0" fillId="0" borderId="68" xfId="0" applyBorder="1" applyAlignment="1" applyProtection="1">
      <alignment horizontal="center" vertical="center"/>
      <protection hidden="1"/>
    </xf>
    <xf numFmtId="0" fontId="0" fillId="0" borderId="56" xfId="0" applyBorder="1" applyAlignment="1" applyProtection="1">
      <alignment horizontal="center" vertical="center"/>
      <protection hidden="1"/>
    </xf>
    <xf numFmtId="0" fontId="0" fillId="0" borderId="69" xfId="0" applyBorder="1" applyAlignment="1" applyProtection="1">
      <alignment horizontal="center" vertical="center"/>
      <protection hidden="1"/>
    </xf>
    <xf numFmtId="0" fontId="0" fillId="0" borderId="59" xfId="0" applyBorder="1" applyAlignment="1" applyProtection="1">
      <alignment horizontal="center" vertical="center"/>
      <protection hidden="1"/>
    </xf>
    <xf numFmtId="0" fontId="30" fillId="0" borderId="64" xfId="0" applyFont="1" applyBorder="1" applyAlignment="1" applyProtection="1">
      <alignment horizontal="center" vertical="center"/>
      <protection hidden="1"/>
    </xf>
    <xf numFmtId="0" fontId="63" fillId="0" borderId="17" xfId="0" applyFont="1" applyBorder="1" applyAlignment="1" applyProtection="1">
      <alignment horizontal="center" vertical="center"/>
      <protection hidden="1"/>
    </xf>
    <xf numFmtId="0" fontId="3" fillId="0" borderId="82"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71"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103" xfId="0" applyFont="1" applyBorder="1" applyAlignment="1" applyProtection="1">
      <alignment horizontal="center" vertical="center"/>
      <protection hidden="1"/>
    </xf>
    <xf numFmtId="0" fontId="0" fillId="0" borderId="19" xfId="0" applyBorder="1" applyAlignment="1" applyProtection="1">
      <alignment horizontal="right" vertical="center"/>
      <protection hidden="1"/>
    </xf>
    <xf numFmtId="0" fontId="0" fillId="0" borderId="24" xfId="0" applyBorder="1" applyAlignment="1" applyProtection="1">
      <alignment horizontal="right" vertical="center"/>
      <protection hidden="1"/>
    </xf>
    <xf numFmtId="0" fontId="6" fillId="0" borderId="71" xfId="0" applyFont="1" applyBorder="1" applyAlignment="1" applyProtection="1">
      <alignment horizontal="right" vertical="center"/>
      <protection hidden="1"/>
    </xf>
    <xf numFmtId="0" fontId="6" fillId="0" borderId="72" xfId="0" applyFont="1" applyBorder="1" applyAlignment="1" applyProtection="1">
      <alignment horizontal="right" vertical="center"/>
      <protection hidden="1"/>
    </xf>
    <xf numFmtId="0" fontId="6" fillId="0" borderId="49" xfId="0" applyFont="1" applyBorder="1" applyAlignment="1" applyProtection="1">
      <alignment horizontal="right" vertical="center"/>
      <protection hidden="1"/>
    </xf>
    <xf numFmtId="0" fontId="6" fillId="0" borderId="77" xfId="0" applyFont="1" applyBorder="1" applyAlignment="1" applyProtection="1">
      <alignment horizontal="right" vertical="center"/>
      <protection hidden="1"/>
    </xf>
    <xf numFmtId="0" fontId="6" fillId="0" borderId="54" xfId="0" applyFont="1" applyBorder="1" applyAlignment="1" applyProtection="1">
      <alignment horizontal="right" vertical="center"/>
      <protection hidden="1"/>
    </xf>
    <xf numFmtId="0" fontId="3" fillId="0" borderId="0" xfId="0" applyFont="1" applyAlignment="1" applyProtection="1">
      <alignment horizontal="center" vertical="center" shrinkToFit="1"/>
      <protection hidden="1"/>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60"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protection hidden="1"/>
    </xf>
    <xf numFmtId="0" fontId="52" fillId="0" borderId="43" xfId="0" applyFont="1" applyBorder="1" applyAlignment="1" applyProtection="1">
      <alignment horizontal="center" vertical="center"/>
      <protection hidden="1"/>
    </xf>
    <xf numFmtId="0" fontId="52" fillId="0" borderId="32" xfId="0" applyFont="1" applyBorder="1" applyAlignment="1" applyProtection="1">
      <alignment horizontal="center" vertical="center"/>
      <protection hidden="1"/>
    </xf>
    <xf numFmtId="0" fontId="52" fillId="0" borderId="30"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32" xfId="0" applyFont="1" applyBorder="1" applyAlignment="1" applyProtection="1">
      <alignment horizontal="center" vertical="center" wrapText="1"/>
      <protection hidden="1"/>
    </xf>
    <xf numFmtId="0" fontId="30" fillId="0" borderId="30" xfId="0" applyFont="1" applyBorder="1" applyAlignment="1" applyProtection="1">
      <alignment horizontal="center" vertical="center" wrapText="1"/>
      <protection hidden="1"/>
    </xf>
    <xf numFmtId="49" fontId="43" fillId="0" borderId="43" xfId="0" applyNumberFormat="1" applyFont="1" applyBorder="1" applyAlignment="1" applyProtection="1">
      <alignment horizontal="center" vertical="center" shrinkToFit="1"/>
      <protection locked="0"/>
    </xf>
    <xf numFmtId="49" fontId="43" fillId="0" borderId="32" xfId="0" applyNumberFormat="1" applyFont="1" applyBorder="1" applyAlignment="1" applyProtection="1">
      <alignment horizontal="center" vertical="center" shrinkToFit="1"/>
      <protection locked="0"/>
    </xf>
    <xf numFmtId="49" fontId="43" fillId="0" borderId="30" xfId="0" applyNumberFormat="1" applyFont="1" applyBorder="1" applyAlignment="1" applyProtection="1">
      <alignment horizontal="center" vertical="center" shrinkToFit="1"/>
      <protection locked="0"/>
    </xf>
    <xf numFmtId="49" fontId="43" fillId="0" borderId="43" xfId="0" applyNumberFormat="1" applyFont="1" applyBorder="1" applyAlignment="1" applyProtection="1">
      <alignment horizontal="left" vertical="center" shrinkToFit="1"/>
      <protection locked="0"/>
    </xf>
    <xf numFmtId="49" fontId="43" fillId="0" borderId="32" xfId="0" applyNumberFormat="1" applyFont="1" applyBorder="1" applyAlignment="1" applyProtection="1">
      <alignment horizontal="left" vertical="center" shrinkToFit="1"/>
      <protection locked="0"/>
    </xf>
    <xf numFmtId="49" fontId="43" fillId="0" borderId="30"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3" fillId="0" borderId="60"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49" fontId="59" fillId="0" borderId="60" xfId="0" applyNumberFormat="1" applyFont="1" applyBorder="1" applyAlignment="1" applyProtection="1">
      <alignment horizontal="center" vertical="center" shrinkToFit="1"/>
      <protection locked="0"/>
    </xf>
    <xf numFmtId="49" fontId="59" fillId="0" borderId="34" xfId="0" applyNumberFormat="1" applyFont="1" applyBorder="1" applyAlignment="1" applyProtection="1">
      <alignment horizontal="center" vertical="center" shrinkToFit="1"/>
      <protection locked="0"/>
    </xf>
    <xf numFmtId="49" fontId="59" fillId="0" borderId="46"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5" xfId="0" applyNumberFormat="1" applyFont="1" applyBorder="1" applyAlignment="1" applyProtection="1">
      <alignment horizontal="center" vertical="center" shrinkToFit="1"/>
      <protection locked="0"/>
    </xf>
    <xf numFmtId="49" fontId="59" fillId="0" borderId="33"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center" shrinkToFit="1"/>
      <protection locked="0"/>
    </xf>
    <xf numFmtId="0" fontId="9" fillId="0" borderId="32" xfId="0" applyFont="1" applyBorder="1" applyAlignment="1" applyProtection="1">
      <alignment horizontal="left" vertical="center" shrinkToFit="1"/>
      <protection locked="0"/>
    </xf>
    <xf numFmtId="0" fontId="9" fillId="0" borderId="30" xfId="0" applyFont="1" applyBorder="1" applyAlignment="1" applyProtection="1">
      <alignment horizontal="left" vertical="center" shrinkToFit="1"/>
      <protection locked="0"/>
    </xf>
    <xf numFmtId="0" fontId="1" fillId="0" borderId="76" xfId="0" applyFont="1" applyBorder="1" applyAlignment="1" applyProtection="1">
      <alignment horizontal="center" vertical="center" wrapText="1"/>
      <protection hidden="1"/>
    </xf>
    <xf numFmtId="0" fontId="1" fillId="0" borderId="81" xfId="0" applyFont="1" applyBorder="1" applyAlignment="1" applyProtection="1">
      <alignment horizontal="center" vertical="center" wrapText="1"/>
      <protection hidden="1"/>
    </xf>
    <xf numFmtId="0" fontId="1" fillId="0" borderId="44" xfId="0" applyFont="1" applyBorder="1" applyAlignment="1" applyProtection="1">
      <alignment horizontal="center" vertical="center" wrapText="1"/>
      <protection hidden="1"/>
    </xf>
    <xf numFmtId="0" fontId="4" fillId="0" borderId="60" xfId="0" applyFont="1" applyBorder="1" applyAlignment="1" applyProtection="1">
      <alignment horizontal="center" vertical="center" shrinkToFit="1"/>
      <protection hidden="1"/>
    </xf>
    <xf numFmtId="0" fontId="4" fillId="0" borderId="46" xfId="0" applyFont="1" applyBorder="1" applyAlignment="1" applyProtection="1">
      <alignment horizontal="center" vertical="center" shrinkToFit="1"/>
      <protection hidden="1"/>
    </xf>
    <xf numFmtId="0" fontId="4" fillId="0" borderId="61" xfId="0" applyFont="1" applyBorder="1" applyAlignment="1" applyProtection="1">
      <alignment horizontal="center" vertical="center" shrinkToFit="1"/>
      <protection hidden="1"/>
    </xf>
    <xf numFmtId="0" fontId="4" fillId="0" borderId="26"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0" xfId="0" applyFont="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condense val="0"/>
        <extend val="0"/>
        <color indexed="9"/>
      </font>
      <fill>
        <patternFill>
          <bgColor indexed="10"/>
        </patternFill>
      </fill>
    </dxf>
    <dxf>
      <font>
        <b val="0"/>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1.jpeg"/><Relationship Id="rId3" Type="http://schemas.openxmlformats.org/officeDocument/2006/relationships/image" Target="../media/image6.jpeg"/><Relationship Id="rId7" Type="http://schemas.openxmlformats.org/officeDocument/2006/relationships/image" Target="../media/image10.jpeg"/><Relationship Id="rId2" Type="http://schemas.openxmlformats.org/officeDocument/2006/relationships/image" Target="../media/image5.jpeg"/><Relationship Id="rId1" Type="http://schemas.openxmlformats.org/officeDocument/2006/relationships/image" Target="../media/image4.jpeg"/><Relationship Id="rId6" Type="http://schemas.openxmlformats.org/officeDocument/2006/relationships/image" Target="../media/image9.jpeg"/><Relationship Id="rId5" Type="http://schemas.openxmlformats.org/officeDocument/2006/relationships/image" Target="../media/image8.png"/><Relationship Id="rId10" Type="http://schemas.openxmlformats.org/officeDocument/2006/relationships/image" Target="../media/image13.jpeg"/><Relationship Id="rId4" Type="http://schemas.openxmlformats.org/officeDocument/2006/relationships/image" Target="../media/image7.jpeg"/><Relationship Id="rId9" Type="http://schemas.openxmlformats.org/officeDocument/2006/relationships/image" Target="../media/image12.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3.png"/></Relationships>
</file>

<file path=xl/drawings/_rels/drawing5.xml.rels><?xml version="1.0" encoding="UTF-8" standalone="yes"?>
<Relationships xmlns="http://schemas.openxmlformats.org/package/2006/relationships"><Relationship Id="rId2" Type="http://schemas.openxmlformats.org/officeDocument/2006/relationships/image" Target="../media/image23.png"/><Relationship Id="rId1" Type="http://schemas.openxmlformats.org/officeDocument/2006/relationships/image" Target="../media/image2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5.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27</xdr:row>
      <xdr:rowOff>85725</xdr:rowOff>
    </xdr:from>
    <xdr:to>
      <xdr:col>13</xdr:col>
      <xdr:colOff>247650</xdr:colOff>
      <xdr:row>34</xdr:row>
      <xdr:rowOff>95250</xdr:rowOff>
    </xdr:to>
    <xdr:pic>
      <xdr:nvPicPr>
        <xdr:cNvPr id="4973" name="Picture 37" descr="10S6_Y">
          <a:extLst>
            <a:ext uri="{FF2B5EF4-FFF2-40B4-BE49-F238E27FC236}">
              <a16:creationId xmlns:a16="http://schemas.microsoft.com/office/drawing/2014/main" id="{00000000-0008-0000-0000-00006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47650" y="5486400"/>
          <a:ext cx="3629025" cy="1209675"/>
        </a:xfrm>
        <a:prstGeom prst="rect">
          <a:avLst/>
        </a:prstGeom>
        <a:noFill/>
        <a:ln w="9525">
          <a:noFill/>
          <a:miter lim="800000"/>
          <a:headEnd/>
          <a:tailEnd/>
        </a:ln>
      </xdr:spPr>
    </xdr:pic>
    <xdr:clientData/>
  </xdr:twoCellAnchor>
  <xdr:twoCellAnchor editAs="oneCell">
    <xdr:from>
      <xdr:col>2</xdr:col>
      <xdr:colOff>76200</xdr:colOff>
      <xdr:row>15</xdr:row>
      <xdr:rowOff>114300</xdr:rowOff>
    </xdr:from>
    <xdr:to>
      <xdr:col>13</xdr:col>
      <xdr:colOff>228600</xdr:colOff>
      <xdr:row>23</xdr:row>
      <xdr:rowOff>66675</xdr:rowOff>
    </xdr:to>
    <xdr:pic>
      <xdr:nvPicPr>
        <xdr:cNvPr id="4974" name="Picture 38" descr="10S6_U">
          <a:extLst>
            <a:ext uri="{FF2B5EF4-FFF2-40B4-BE49-F238E27FC236}">
              <a16:creationId xmlns:a16="http://schemas.microsoft.com/office/drawing/2014/main" id="{00000000-0008-0000-0000-00006E13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247650" y="3457575"/>
          <a:ext cx="3609975" cy="1323975"/>
        </a:xfrm>
        <a:prstGeom prst="rect">
          <a:avLst/>
        </a:prstGeom>
        <a:noFill/>
        <a:ln w="9525">
          <a:noFill/>
          <a:miter lim="800000"/>
          <a:headEnd/>
          <a:tailEnd/>
        </a:ln>
      </xdr:spPr>
    </xdr:pic>
    <xdr:clientData/>
  </xdr:twoCellAnchor>
  <xdr:twoCellAnchor editAs="oneCell">
    <xdr:from>
      <xdr:col>18</xdr:col>
      <xdr:colOff>57150</xdr:colOff>
      <xdr:row>14</xdr:row>
      <xdr:rowOff>38100</xdr:rowOff>
    </xdr:from>
    <xdr:to>
      <xdr:col>22</xdr:col>
      <xdr:colOff>123825</xdr:colOff>
      <xdr:row>35</xdr:row>
      <xdr:rowOff>47625</xdr:rowOff>
    </xdr:to>
    <xdr:pic>
      <xdr:nvPicPr>
        <xdr:cNvPr id="4975" name="Picture 39" descr="10S6_U">
          <a:extLst>
            <a:ext uri="{FF2B5EF4-FFF2-40B4-BE49-F238E27FC236}">
              <a16:creationId xmlns:a16="http://schemas.microsoft.com/office/drawing/2014/main" id="{00000000-0008-0000-0000-00006F13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257800" y="3209925"/>
          <a:ext cx="1323975" cy="3609975"/>
        </a:xfrm>
        <a:prstGeom prst="rect">
          <a:avLst/>
        </a:prstGeom>
        <a:noFill/>
        <a:ln w="9525">
          <a:noFill/>
          <a:miter lim="800000"/>
          <a:headEnd/>
          <a:tailEnd/>
        </a:ln>
      </xdr:spPr>
    </xdr:pic>
    <xdr:clientData/>
  </xdr:twoCellAnchor>
  <xdr:oneCellAnchor>
    <xdr:from>
      <xdr:col>11</xdr:col>
      <xdr:colOff>266700</xdr:colOff>
      <xdr:row>13</xdr:row>
      <xdr:rowOff>104775</xdr:rowOff>
    </xdr:from>
    <xdr:ext cx="527439" cy="168508"/>
    <xdr:sp macro="" textlink="">
      <xdr:nvSpPr>
        <xdr:cNvPr id="4123" name="AutoShape 4">
          <a:extLst>
            <a:ext uri="{FF2B5EF4-FFF2-40B4-BE49-F238E27FC236}">
              <a16:creationId xmlns:a16="http://schemas.microsoft.com/office/drawing/2014/main" id="{00000000-0008-0000-0000-00001B100000}"/>
            </a:ext>
          </a:extLst>
        </xdr:cNvPr>
        <xdr:cNvSpPr>
          <a:spLocks/>
        </xdr:cNvSpPr>
      </xdr:nvSpPr>
      <xdr:spPr bwMode="auto">
        <a:xfrm>
          <a:off x="3267075" y="3105150"/>
          <a:ext cx="479490" cy="168508"/>
        </a:xfrm>
        <a:prstGeom prst="callout2">
          <a:avLst>
            <a:gd name="adj1" fmla="val 66667"/>
            <a:gd name="adj2" fmla="val -14546"/>
            <a:gd name="adj3" fmla="val 66667"/>
            <a:gd name="adj4" fmla="val -41819"/>
            <a:gd name="adj5" fmla="val 277778"/>
            <a:gd name="adj6" fmla="val -61819"/>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15</xdr:col>
      <xdr:colOff>276225</xdr:colOff>
      <xdr:row>15</xdr:row>
      <xdr:rowOff>133350</xdr:rowOff>
    </xdr:from>
    <xdr:ext cx="527439" cy="168508"/>
    <xdr:sp macro="" textlink="">
      <xdr:nvSpPr>
        <xdr:cNvPr id="4124" name="AutoShape 5">
          <a:extLst>
            <a:ext uri="{FF2B5EF4-FFF2-40B4-BE49-F238E27FC236}">
              <a16:creationId xmlns:a16="http://schemas.microsoft.com/office/drawing/2014/main" id="{00000000-0008-0000-0000-00001C100000}"/>
            </a:ext>
          </a:extLst>
        </xdr:cNvPr>
        <xdr:cNvSpPr>
          <a:spLocks/>
        </xdr:cNvSpPr>
      </xdr:nvSpPr>
      <xdr:spPr bwMode="auto">
        <a:xfrm>
          <a:off x="4533900" y="3476625"/>
          <a:ext cx="479490" cy="168508"/>
        </a:xfrm>
        <a:prstGeom prst="callout2">
          <a:avLst>
            <a:gd name="adj1" fmla="val 66667"/>
            <a:gd name="adj2" fmla="val 114546"/>
            <a:gd name="adj3" fmla="val 66667"/>
            <a:gd name="adj4" fmla="val 129093"/>
            <a:gd name="adj5" fmla="val 183333"/>
            <a:gd name="adj6" fmla="val 169093"/>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323850</xdr:colOff>
      <xdr:row>32</xdr:row>
      <xdr:rowOff>152400</xdr:rowOff>
    </xdr:from>
    <xdr:to>
      <xdr:col>35</xdr:col>
      <xdr:colOff>152400</xdr:colOff>
      <xdr:row>37</xdr:row>
      <xdr:rowOff>47625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34475" y="6410325"/>
          <a:ext cx="1943100" cy="752475"/>
        </a:xfrm>
        <a:prstGeom prst="borderCallout2">
          <a:avLst>
            <a:gd name="adj1" fmla="val 15190"/>
            <a:gd name="adj2" fmla="val -3921"/>
            <a:gd name="adj3" fmla="val 15190"/>
            <a:gd name="adj4" fmla="val -11273"/>
            <a:gd name="adj5" fmla="val 45569"/>
            <a:gd name="adj6" fmla="val -1666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238125</xdr:colOff>
      <xdr:row>1</xdr:row>
      <xdr:rowOff>285750</xdr:rowOff>
    </xdr:from>
    <xdr:to>
      <xdr:col>36</xdr:col>
      <xdr:colOff>285750</xdr:colOff>
      <xdr:row>7</xdr:row>
      <xdr:rowOff>190500</xdr:rowOff>
    </xdr:to>
    <xdr:pic>
      <xdr:nvPicPr>
        <xdr:cNvPr id="4979" name="Picture 40" descr="10S6_U">
          <a:extLst>
            <a:ext uri="{FF2B5EF4-FFF2-40B4-BE49-F238E27FC236}">
              <a16:creationId xmlns:a16="http://schemas.microsoft.com/office/drawing/2014/main" id="{00000000-0008-0000-0000-00007313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639050" y="609600"/>
          <a:ext cx="3924300" cy="1438275"/>
        </a:xfrm>
        <a:prstGeom prst="rect">
          <a:avLst/>
        </a:prstGeom>
        <a:noFill/>
        <a:ln w="9525">
          <a:noFill/>
          <a:miter lim="800000"/>
          <a:headEnd/>
          <a:tailEnd/>
        </a:ln>
      </xdr:spPr>
    </xdr:pic>
    <xdr:clientData/>
  </xdr:twoCellAnchor>
  <xdr:oneCellAnchor>
    <xdr:from>
      <xdr:col>8</xdr:col>
      <xdr:colOff>238125</xdr:colOff>
      <xdr:row>14</xdr:row>
      <xdr:rowOff>47625</xdr:rowOff>
    </xdr:from>
    <xdr:ext cx="570331" cy="168508"/>
    <xdr:sp macro="" textlink="">
      <xdr:nvSpPr>
        <xdr:cNvPr id="4137" name="AutoShape 4">
          <a:extLst>
            <a:ext uri="{FF2B5EF4-FFF2-40B4-BE49-F238E27FC236}">
              <a16:creationId xmlns:a16="http://schemas.microsoft.com/office/drawing/2014/main" id="{00000000-0008-0000-0000-000029100000}"/>
            </a:ext>
          </a:extLst>
        </xdr:cNvPr>
        <xdr:cNvSpPr>
          <a:spLocks/>
        </xdr:cNvSpPr>
      </xdr:nvSpPr>
      <xdr:spPr bwMode="auto">
        <a:xfrm>
          <a:off x="2295525" y="3219450"/>
          <a:ext cx="503792" cy="168508"/>
        </a:xfrm>
        <a:prstGeom prst="callout2">
          <a:avLst>
            <a:gd name="adj1" fmla="val 66667"/>
            <a:gd name="adj2" fmla="val -13333"/>
            <a:gd name="adj3" fmla="val 66667"/>
            <a:gd name="adj4" fmla="val -28333"/>
            <a:gd name="adj5" fmla="val 283333"/>
            <a:gd name="adj6" fmla="val -40000"/>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en-US" altLang="ja-JP" sz="900" b="1" i="0" u="none" strike="noStrike" baseline="0">
              <a:solidFill>
                <a:srgbClr val="000000"/>
              </a:solidFill>
              <a:latin typeface="ＭＳ Ｐゴシック"/>
              <a:ea typeface="ＭＳ Ｐゴシック"/>
            </a:rPr>
            <a:t>SI</a:t>
          </a:r>
          <a:r>
            <a:rPr lang="ja-JP" altLang="en-US" sz="900" b="1" i="0" u="none" strike="noStrike" baseline="0">
              <a:solidFill>
                <a:srgbClr val="000000"/>
              </a:solidFill>
              <a:latin typeface="ＭＳ Ｐゴシック"/>
              <a:ea typeface="ＭＳ Ｐゴシック"/>
            </a:rPr>
            <a:t>ユニット</a:t>
          </a:r>
        </a:p>
      </xdr:txBody>
    </xdr:sp>
    <xdr:clientData/>
  </xdr:oneCellAnchor>
  <xdr:twoCellAnchor editAs="oneCell">
    <xdr:from>
      <xdr:col>2</xdr:col>
      <xdr:colOff>295275</xdr:colOff>
      <xdr:row>13</xdr:row>
      <xdr:rowOff>95250</xdr:rowOff>
    </xdr:from>
    <xdr:to>
      <xdr:col>4</xdr:col>
      <xdr:colOff>123825</xdr:colOff>
      <xdr:row>15</xdr:row>
      <xdr:rowOff>66675</xdr:rowOff>
    </xdr:to>
    <xdr:sp macro="" textlink="">
      <xdr:nvSpPr>
        <xdr:cNvPr id="4138" name="AutoShape 4">
          <a:extLst>
            <a:ext uri="{FF2B5EF4-FFF2-40B4-BE49-F238E27FC236}">
              <a16:creationId xmlns:a16="http://schemas.microsoft.com/office/drawing/2014/main" id="{00000000-0008-0000-0000-00002A100000}"/>
            </a:ext>
          </a:extLst>
        </xdr:cNvPr>
        <xdr:cNvSpPr>
          <a:spLocks/>
        </xdr:cNvSpPr>
      </xdr:nvSpPr>
      <xdr:spPr bwMode="auto">
        <a:xfrm>
          <a:off x="466725" y="3095625"/>
          <a:ext cx="457200" cy="314325"/>
        </a:xfrm>
        <a:prstGeom prst="callout2">
          <a:avLst>
            <a:gd name="adj1" fmla="val 36366"/>
            <a:gd name="adj2" fmla="val 116667"/>
            <a:gd name="adj3" fmla="val 36366"/>
            <a:gd name="adj4" fmla="val 193750"/>
            <a:gd name="adj5" fmla="val 154546"/>
            <a:gd name="adj6" fmla="val 235417"/>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1" i="0" u="none" strike="noStrike" baseline="0">
              <a:solidFill>
                <a:srgbClr val="000000"/>
              </a:solidFill>
              <a:latin typeface="ＭＳ Ｐゴシック"/>
              <a:ea typeface="ＭＳ Ｐゴシック"/>
            </a:rPr>
            <a:t>入出力</a:t>
          </a:r>
        </a:p>
        <a:p>
          <a:pPr algn="l" rtl="0">
            <a:defRPr sz="1000"/>
          </a:pPr>
          <a:r>
            <a:rPr lang="ja-JP" altLang="en-US" sz="900" b="1" i="0" u="none" strike="noStrike" baseline="0">
              <a:solidFill>
                <a:srgbClr val="000000"/>
              </a:solidFill>
              <a:latin typeface="ＭＳ Ｐゴシック"/>
              <a:ea typeface="ＭＳ Ｐゴシック"/>
            </a:rPr>
            <a:t>ユニット</a:t>
          </a:r>
        </a:p>
      </xdr:txBody>
    </xdr:sp>
    <xdr:clientData/>
  </xdr:twoCellAnchor>
  <xdr:twoCellAnchor>
    <xdr:from>
      <xdr:col>4</xdr:col>
      <xdr:colOff>219075</xdr:colOff>
      <xdr:row>14</xdr:row>
      <xdr:rowOff>28575</xdr:rowOff>
    </xdr:from>
    <xdr:to>
      <xdr:col>5</xdr:col>
      <xdr:colOff>209550</xdr:colOff>
      <xdr:row>16</xdr:row>
      <xdr:rowOff>95250</xdr:rowOff>
    </xdr:to>
    <xdr:sp macro="" textlink="">
      <xdr:nvSpPr>
        <xdr:cNvPr id="4982" name="Line 43">
          <a:extLst>
            <a:ext uri="{FF2B5EF4-FFF2-40B4-BE49-F238E27FC236}">
              <a16:creationId xmlns:a16="http://schemas.microsoft.com/office/drawing/2014/main" id="{00000000-0008-0000-0000-000076130000}"/>
            </a:ext>
          </a:extLst>
        </xdr:cNvPr>
        <xdr:cNvSpPr>
          <a:spLocks noChangeShapeType="1"/>
        </xdr:cNvSpPr>
      </xdr:nvSpPr>
      <xdr:spPr bwMode="auto">
        <a:xfrm flipH="1">
          <a:off x="1019175" y="3200400"/>
          <a:ext cx="304800" cy="409575"/>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600075</xdr:colOff>
      <xdr:row>44</xdr:row>
      <xdr:rowOff>38100</xdr:rowOff>
    </xdr:from>
    <xdr:to>
      <xdr:col>15</xdr:col>
      <xdr:colOff>428625</xdr:colOff>
      <xdr:row>46</xdr:row>
      <xdr:rowOff>609600</xdr:rowOff>
    </xdr:to>
    <xdr:pic>
      <xdr:nvPicPr>
        <xdr:cNvPr id="12765" name="Picture 91" descr="1_S_PE">
          <a:extLst>
            <a:ext uri="{FF2B5EF4-FFF2-40B4-BE49-F238E27FC236}">
              <a16:creationId xmlns:a16="http://schemas.microsoft.com/office/drawing/2014/main" id="{00000000-0008-0000-0100-0000DD310000}"/>
            </a:ext>
          </a:extLst>
        </xdr:cNvPr>
        <xdr:cNvPicPr>
          <a:picLocks noChangeAspect="1" noChangeArrowheads="1"/>
        </xdr:cNvPicPr>
      </xdr:nvPicPr>
      <xdr:blipFill>
        <a:blip xmlns:r="http://schemas.openxmlformats.org/officeDocument/2006/relationships" r:embed="rId1"/>
        <a:srcRect l="55878"/>
        <a:stretch>
          <a:fillRect/>
        </a:stretch>
      </xdr:blipFill>
      <xdr:spPr bwMode="auto">
        <a:xfrm>
          <a:off x="8058150" y="7010400"/>
          <a:ext cx="2609850" cy="942975"/>
        </a:xfrm>
        <a:prstGeom prst="rect">
          <a:avLst/>
        </a:prstGeom>
        <a:noFill/>
        <a:ln w="9525">
          <a:noFill/>
          <a:miter lim="800000"/>
          <a:headEnd/>
          <a:tailEnd/>
        </a:ln>
      </xdr:spPr>
    </xdr:pic>
    <xdr:clientData/>
  </xdr:twoCellAnchor>
  <xdr:twoCellAnchor>
    <xdr:from>
      <xdr:col>11</xdr:col>
      <xdr:colOff>619125</xdr:colOff>
      <xdr:row>44</xdr:row>
      <xdr:rowOff>76200</xdr:rowOff>
    </xdr:from>
    <xdr:to>
      <xdr:col>15</xdr:col>
      <xdr:colOff>609600</xdr:colOff>
      <xdr:row>46</xdr:row>
      <xdr:rowOff>0</xdr:rowOff>
    </xdr:to>
    <xdr:sp macro="" textlink="">
      <xdr:nvSpPr>
        <xdr:cNvPr id="1120" name="Text Box 96">
          <a:extLst>
            <a:ext uri="{FF2B5EF4-FFF2-40B4-BE49-F238E27FC236}">
              <a16:creationId xmlns:a16="http://schemas.microsoft.com/office/drawing/2014/main" id="{00000000-0008-0000-0100-000060040000}"/>
            </a:ext>
          </a:extLst>
        </xdr:cNvPr>
        <xdr:cNvSpPr txBox="1">
          <a:spLocks noChangeArrowheads="1"/>
        </xdr:cNvSpPr>
      </xdr:nvSpPr>
      <xdr:spPr bwMode="auto">
        <a:xfrm>
          <a:off x="8077200" y="6153150"/>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32</xdr:row>
      <xdr:rowOff>47625</xdr:rowOff>
    </xdr:from>
    <xdr:to>
      <xdr:col>13</xdr:col>
      <xdr:colOff>257175</xdr:colOff>
      <xdr:row>34</xdr:row>
      <xdr:rowOff>323850</xdr:rowOff>
    </xdr:to>
    <xdr:pic>
      <xdr:nvPicPr>
        <xdr:cNvPr id="12767" name="Picture 107" descr="s6-5">
          <a:extLst>
            <a:ext uri="{FF2B5EF4-FFF2-40B4-BE49-F238E27FC236}">
              <a16:creationId xmlns:a16="http://schemas.microsoft.com/office/drawing/2014/main" id="{00000000-0008-0000-0100-0000DF3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24400" y="4810125"/>
          <a:ext cx="4381500" cy="695325"/>
        </a:xfrm>
        <a:prstGeom prst="rect">
          <a:avLst/>
        </a:prstGeom>
        <a:noFill/>
        <a:ln w="9525">
          <a:noFill/>
          <a:miter lim="800000"/>
          <a:headEnd/>
          <a:tailEnd/>
        </a:ln>
      </xdr:spPr>
    </xdr:pic>
    <xdr:clientData/>
  </xdr:twoCellAnchor>
  <xdr:twoCellAnchor editAs="oneCell">
    <xdr:from>
      <xdr:col>7</xdr:col>
      <xdr:colOff>28575</xdr:colOff>
      <xdr:row>41</xdr:row>
      <xdr:rowOff>38100</xdr:rowOff>
    </xdr:from>
    <xdr:to>
      <xdr:col>14</xdr:col>
      <xdr:colOff>514350</xdr:colOff>
      <xdr:row>43</xdr:row>
      <xdr:rowOff>790575</xdr:rowOff>
    </xdr:to>
    <xdr:pic>
      <xdr:nvPicPr>
        <xdr:cNvPr id="12768" name="Picture 108" descr="s6-6">
          <a:extLst>
            <a:ext uri="{FF2B5EF4-FFF2-40B4-BE49-F238E27FC236}">
              <a16:creationId xmlns:a16="http://schemas.microsoft.com/office/drawing/2014/main" id="{00000000-0008-0000-0100-0000E03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05350" y="5838825"/>
          <a:ext cx="5353050" cy="1123950"/>
        </a:xfrm>
        <a:prstGeom prst="rect">
          <a:avLst/>
        </a:prstGeom>
        <a:noFill/>
        <a:ln w="9525">
          <a:noFill/>
          <a:miter lim="800000"/>
          <a:headEnd/>
          <a:tailEnd/>
        </a:ln>
      </xdr:spPr>
    </xdr:pic>
    <xdr:clientData/>
  </xdr:twoCellAnchor>
  <xdr:twoCellAnchor editAs="oneCell">
    <xdr:from>
      <xdr:col>7</xdr:col>
      <xdr:colOff>28575</xdr:colOff>
      <xdr:row>62</xdr:row>
      <xdr:rowOff>28575</xdr:rowOff>
    </xdr:from>
    <xdr:to>
      <xdr:col>11</xdr:col>
      <xdr:colOff>123825</xdr:colOff>
      <xdr:row>64</xdr:row>
      <xdr:rowOff>361950</xdr:rowOff>
    </xdr:to>
    <xdr:pic>
      <xdr:nvPicPr>
        <xdr:cNvPr id="12769" name="Picture 136" descr="11">
          <a:extLst>
            <a:ext uri="{FF2B5EF4-FFF2-40B4-BE49-F238E27FC236}">
              <a16:creationId xmlns:a16="http://schemas.microsoft.com/office/drawing/2014/main" id="{00000000-0008-0000-0100-0000E13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05350" y="12125325"/>
          <a:ext cx="2876550" cy="752475"/>
        </a:xfrm>
        <a:prstGeom prst="rect">
          <a:avLst/>
        </a:prstGeom>
        <a:noFill/>
        <a:ln w="9525">
          <a:noFill/>
          <a:miter lim="800000"/>
          <a:headEnd/>
          <a:tailEnd/>
        </a:ln>
      </xdr:spPr>
    </xdr:pic>
    <xdr:clientData/>
  </xdr:twoCellAnchor>
  <xdr:twoCellAnchor>
    <xdr:from>
      <xdr:col>7</xdr:col>
      <xdr:colOff>38100</xdr:colOff>
      <xdr:row>53</xdr:row>
      <xdr:rowOff>28575</xdr:rowOff>
    </xdr:from>
    <xdr:to>
      <xdr:col>15</xdr:col>
      <xdr:colOff>314325</xdr:colOff>
      <xdr:row>55</xdr:row>
      <xdr:rowOff>3676650</xdr:rowOff>
    </xdr:to>
    <xdr:grpSp>
      <xdr:nvGrpSpPr>
        <xdr:cNvPr id="12770" name="Group 171">
          <a:extLst>
            <a:ext uri="{FF2B5EF4-FFF2-40B4-BE49-F238E27FC236}">
              <a16:creationId xmlns:a16="http://schemas.microsoft.com/office/drawing/2014/main" id="{00000000-0008-0000-0100-0000E2310000}"/>
            </a:ext>
          </a:extLst>
        </xdr:cNvPr>
        <xdr:cNvGrpSpPr>
          <a:grpSpLocks/>
        </xdr:cNvGrpSpPr>
      </xdr:nvGrpSpPr>
      <xdr:grpSpPr bwMode="auto">
        <a:xfrm>
          <a:off x="4714875" y="7991475"/>
          <a:ext cx="5838825" cy="4019550"/>
          <a:chOff x="495" y="772"/>
          <a:chExt cx="613" cy="422"/>
        </a:xfrm>
      </xdr:grpSpPr>
      <xdr:pic>
        <xdr:nvPicPr>
          <xdr:cNvPr id="12776" name="Picture 172" descr="ABポート管接続口径10型">
            <a:extLst>
              <a:ext uri="{FF2B5EF4-FFF2-40B4-BE49-F238E27FC236}">
                <a16:creationId xmlns:a16="http://schemas.microsoft.com/office/drawing/2014/main" id="{00000000-0008-0000-0100-0000E83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5" y="772"/>
            <a:ext cx="613" cy="422"/>
          </a:xfrm>
          <a:prstGeom prst="rect">
            <a:avLst/>
          </a:prstGeom>
          <a:noFill/>
          <a:ln w="9525">
            <a:noFill/>
            <a:miter lim="800000"/>
            <a:headEnd/>
            <a:tailEnd/>
          </a:ln>
        </xdr:spPr>
      </xdr:pic>
      <xdr:sp macro="" textlink="">
        <xdr:nvSpPr>
          <xdr:cNvPr id="12777" name="Rectangle 68">
            <a:extLst>
              <a:ext uri="{FF2B5EF4-FFF2-40B4-BE49-F238E27FC236}">
                <a16:creationId xmlns:a16="http://schemas.microsoft.com/office/drawing/2014/main" id="{00000000-0008-0000-0100-0000E931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2778" name="Rectangle 73">
            <a:extLst>
              <a:ext uri="{FF2B5EF4-FFF2-40B4-BE49-F238E27FC236}">
                <a16:creationId xmlns:a16="http://schemas.microsoft.com/office/drawing/2014/main" id="{00000000-0008-0000-0100-0000EA31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2779" name="Rectangle 68">
            <a:extLst>
              <a:ext uri="{FF2B5EF4-FFF2-40B4-BE49-F238E27FC236}">
                <a16:creationId xmlns:a16="http://schemas.microsoft.com/office/drawing/2014/main" id="{00000000-0008-0000-0100-0000EB31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2780" name="Rectangle 73">
            <a:extLst>
              <a:ext uri="{FF2B5EF4-FFF2-40B4-BE49-F238E27FC236}">
                <a16:creationId xmlns:a16="http://schemas.microsoft.com/office/drawing/2014/main" id="{00000000-0008-0000-0100-0000EC31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2781" name="Rectangle 68">
            <a:extLst>
              <a:ext uri="{FF2B5EF4-FFF2-40B4-BE49-F238E27FC236}">
                <a16:creationId xmlns:a16="http://schemas.microsoft.com/office/drawing/2014/main" id="{00000000-0008-0000-0100-0000ED31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twoCellAnchor editAs="oneCell">
    <xdr:from>
      <xdr:col>7</xdr:col>
      <xdr:colOff>9525</xdr:colOff>
      <xdr:row>26</xdr:row>
      <xdr:rowOff>38100</xdr:rowOff>
    </xdr:from>
    <xdr:to>
      <xdr:col>10</xdr:col>
      <xdr:colOff>228600</xdr:colOff>
      <xdr:row>28</xdr:row>
      <xdr:rowOff>1171575</xdr:rowOff>
    </xdr:to>
    <xdr:pic>
      <xdr:nvPicPr>
        <xdr:cNvPr id="12771" name="Picture 993">
          <a:extLst>
            <a:ext uri="{FF2B5EF4-FFF2-40B4-BE49-F238E27FC236}">
              <a16:creationId xmlns:a16="http://schemas.microsoft.com/office/drawing/2014/main" id="{00000000-0008-0000-0100-0000E3310000}"/>
            </a:ext>
          </a:extLst>
        </xdr:cNvPr>
        <xdr:cNvPicPr>
          <a:picLocks noChangeAspect="1" noChangeArrowheads="1"/>
        </xdr:cNvPicPr>
      </xdr:nvPicPr>
      <xdr:blipFill>
        <a:blip xmlns:r="http://schemas.openxmlformats.org/officeDocument/2006/relationships" r:embed="rId6"/>
        <a:srcRect t="4436"/>
        <a:stretch>
          <a:fillRect/>
        </a:stretch>
      </xdr:blipFill>
      <xdr:spPr bwMode="auto">
        <a:xfrm>
          <a:off x="4686300" y="1876425"/>
          <a:ext cx="2305050" cy="1504950"/>
        </a:xfrm>
        <a:prstGeom prst="rect">
          <a:avLst/>
        </a:prstGeom>
        <a:noFill/>
        <a:ln w="9525">
          <a:noFill/>
          <a:miter lim="800000"/>
          <a:headEnd/>
          <a:tailEnd/>
        </a:ln>
      </xdr:spPr>
    </xdr:pic>
    <xdr:clientData/>
  </xdr:twoCellAnchor>
  <xdr:twoCellAnchor editAs="oneCell">
    <xdr:from>
      <xdr:col>7</xdr:col>
      <xdr:colOff>19050</xdr:colOff>
      <xdr:row>29</xdr:row>
      <xdr:rowOff>19050</xdr:rowOff>
    </xdr:from>
    <xdr:to>
      <xdr:col>11</xdr:col>
      <xdr:colOff>466725</xdr:colOff>
      <xdr:row>31</xdr:row>
      <xdr:rowOff>857250</xdr:rowOff>
    </xdr:to>
    <xdr:pic>
      <xdr:nvPicPr>
        <xdr:cNvPr id="12772" name="Picture 1034">
          <a:extLst>
            <a:ext uri="{FF2B5EF4-FFF2-40B4-BE49-F238E27FC236}">
              <a16:creationId xmlns:a16="http://schemas.microsoft.com/office/drawing/2014/main" id="{00000000-0008-0000-0100-0000E4310000}"/>
            </a:ext>
          </a:extLst>
        </xdr:cNvPr>
        <xdr:cNvPicPr>
          <a:picLocks noChangeAspect="1" noChangeArrowheads="1"/>
        </xdr:cNvPicPr>
      </xdr:nvPicPr>
      <xdr:blipFill>
        <a:blip xmlns:r="http://schemas.openxmlformats.org/officeDocument/2006/relationships" r:embed="rId7"/>
        <a:srcRect t="6651"/>
        <a:stretch>
          <a:fillRect/>
        </a:stretch>
      </xdr:blipFill>
      <xdr:spPr bwMode="auto">
        <a:xfrm>
          <a:off x="4695825" y="3438525"/>
          <a:ext cx="3228975" cy="1257300"/>
        </a:xfrm>
        <a:prstGeom prst="rect">
          <a:avLst/>
        </a:prstGeom>
        <a:noFill/>
        <a:ln w="9525">
          <a:noFill/>
          <a:miter lim="800000"/>
          <a:headEnd/>
          <a:tailEnd/>
        </a:ln>
      </xdr:spPr>
    </xdr:pic>
    <xdr:clientData/>
  </xdr:twoCellAnchor>
  <xdr:twoCellAnchor editAs="oneCell">
    <xdr:from>
      <xdr:col>10</xdr:col>
      <xdr:colOff>619125</xdr:colOff>
      <xdr:row>27</xdr:row>
      <xdr:rowOff>0</xdr:rowOff>
    </xdr:from>
    <xdr:to>
      <xdr:col>14</xdr:col>
      <xdr:colOff>428625</xdr:colOff>
      <xdr:row>28</xdr:row>
      <xdr:rowOff>1104900</xdr:rowOff>
    </xdr:to>
    <xdr:pic>
      <xdr:nvPicPr>
        <xdr:cNvPr id="12773" name="図 1">
          <a:extLst>
            <a:ext uri="{FF2B5EF4-FFF2-40B4-BE49-F238E27FC236}">
              <a16:creationId xmlns:a16="http://schemas.microsoft.com/office/drawing/2014/main" id="{00000000-0008-0000-0100-0000E5310000}"/>
            </a:ext>
          </a:extLst>
        </xdr:cNvPr>
        <xdr:cNvPicPr>
          <a:picLocks noChangeAspect="1"/>
        </xdr:cNvPicPr>
      </xdr:nvPicPr>
      <xdr:blipFill>
        <a:blip xmlns:r="http://schemas.openxmlformats.org/officeDocument/2006/relationships" r:embed="rId8"/>
        <a:srcRect/>
        <a:stretch>
          <a:fillRect/>
        </a:stretch>
      </xdr:blipFill>
      <xdr:spPr bwMode="auto">
        <a:xfrm>
          <a:off x="7381875" y="2000250"/>
          <a:ext cx="2590800" cy="1314450"/>
        </a:xfrm>
        <a:prstGeom prst="rect">
          <a:avLst/>
        </a:prstGeom>
        <a:noFill/>
        <a:ln w="9525">
          <a:noFill/>
          <a:miter lim="800000"/>
          <a:headEnd/>
          <a:tailEnd/>
        </a:ln>
      </xdr:spPr>
    </xdr:pic>
    <xdr:clientData/>
  </xdr:twoCellAnchor>
  <xdr:twoCellAnchor editAs="oneCell">
    <xdr:from>
      <xdr:col>11</xdr:col>
      <xdr:colOff>457200</xdr:colOff>
      <xdr:row>29</xdr:row>
      <xdr:rowOff>171450</xdr:rowOff>
    </xdr:from>
    <xdr:to>
      <xdr:col>15</xdr:col>
      <xdr:colOff>619125</xdr:colOff>
      <xdr:row>31</xdr:row>
      <xdr:rowOff>123825</xdr:rowOff>
    </xdr:to>
    <xdr:pic>
      <xdr:nvPicPr>
        <xdr:cNvPr id="12774" name="図 2">
          <a:extLst>
            <a:ext uri="{FF2B5EF4-FFF2-40B4-BE49-F238E27FC236}">
              <a16:creationId xmlns:a16="http://schemas.microsoft.com/office/drawing/2014/main" id="{00000000-0008-0000-0100-0000E6310000}"/>
            </a:ext>
          </a:extLst>
        </xdr:cNvPr>
        <xdr:cNvPicPr>
          <a:picLocks noChangeAspect="1"/>
        </xdr:cNvPicPr>
      </xdr:nvPicPr>
      <xdr:blipFill>
        <a:blip xmlns:r="http://schemas.openxmlformats.org/officeDocument/2006/relationships" r:embed="rId9"/>
        <a:srcRect r="3702" b="10716"/>
        <a:stretch>
          <a:fillRect/>
        </a:stretch>
      </xdr:blipFill>
      <xdr:spPr bwMode="auto">
        <a:xfrm>
          <a:off x="7915275" y="3590925"/>
          <a:ext cx="2943225" cy="371475"/>
        </a:xfrm>
        <a:prstGeom prst="rect">
          <a:avLst/>
        </a:prstGeom>
        <a:noFill/>
        <a:ln w="9525">
          <a:noFill/>
          <a:miter lim="800000"/>
          <a:headEnd/>
          <a:tailEnd/>
        </a:ln>
      </xdr:spPr>
    </xdr:pic>
    <xdr:clientData/>
  </xdr:twoCellAnchor>
  <xdr:twoCellAnchor editAs="oneCell">
    <xdr:from>
      <xdr:col>7</xdr:col>
      <xdr:colOff>9525</xdr:colOff>
      <xdr:row>44</xdr:row>
      <xdr:rowOff>9525</xdr:rowOff>
    </xdr:from>
    <xdr:to>
      <xdr:col>11</xdr:col>
      <xdr:colOff>523875</xdr:colOff>
      <xdr:row>46</xdr:row>
      <xdr:rowOff>533400</xdr:rowOff>
    </xdr:to>
    <xdr:pic>
      <xdr:nvPicPr>
        <xdr:cNvPr id="12775" name="図 3">
          <a:extLst>
            <a:ext uri="{FF2B5EF4-FFF2-40B4-BE49-F238E27FC236}">
              <a16:creationId xmlns:a16="http://schemas.microsoft.com/office/drawing/2014/main" id="{00000000-0008-0000-0100-0000E7310000}"/>
            </a:ext>
          </a:extLst>
        </xdr:cNvPr>
        <xdr:cNvPicPr>
          <a:picLocks noChangeAspect="1"/>
        </xdr:cNvPicPr>
      </xdr:nvPicPr>
      <xdr:blipFill>
        <a:blip xmlns:r="http://schemas.openxmlformats.org/officeDocument/2006/relationships" r:embed="rId10"/>
        <a:srcRect/>
        <a:stretch>
          <a:fillRect/>
        </a:stretch>
      </xdr:blipFill>
      <xdr:spPr bwMode="auto">
        <a:xfrm>
          <a:off x="4686300" y="6981825"/>
          <a:ext cx="3295650" cy="8953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13478" name="Picture 21" descr="00_kirikae のコピー">
          <a:extLst>
            <a:ext uri="{FF2B5EF4-FFF2-40B4-BE49-F238E27FC236}">
              <a16:creationId xmlns:a16="http://schemas.microsoft.com/office/drawing/2014/main" id="{00000000-0008-0000-0200-0000A63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8486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3479" name="Picture 22" descr="00_koiru のコピー">
          <a:extLst>
            <a:ext uri="{FF2B5EF4-FFF2-40B4-BE49-F238E27FC236}">
              <a16:creationId xmlns:a16="http://schemas.microsoft.com/office/drawing/2014/main" id="{00000000-0008-0000-0200-0000A73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5156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13480" name="Picture 24" descr="00_pairotto_siyo のコピー">
          <a:extLst>
            <a:ext uri="{FF2B5EF4-FFF2-40B4-BE49-F238E27FC236}">
              <a16:creationId xmlns:a16="http://schemas.microsoft.com/office/drawing/2014/main" id="{00000000-0008-0000-0200-0000A834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2011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13481" name="Picture 25" descr="00_pairottoi_op のコピー">
          <a:extLst>
            <a:ext uri="{FF2B5EF4-FFF2-40B4-BE49-F238E27FC236}">
              <a16:creationId xmlns:a16="http://schemas.microsoft.com/office/drawing/2014/main" id="{00000000-0008-0000-0200-0000A934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7821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13482" name="Picture 68" descr="00_torituke_op_2 のコピー">
          <a:extLst>
            <a:ext uri="{FF2B5EF4-FFF2-40B4-BE49-F238E27FC236}">
              <a16:creationId xmlns:a16="http://schemas.microsoft.com/office/drawing/2014/main" id="{00000000-0008-0000-0200-0000AA34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59436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3483" name="Group 77">
          <a:extLst>
            <a:ext uri="{FF2B5EF4-FFF2-40B4-BE49-F238E27FC236}">
              <a16:creationId xmlns:a16="http://schemas.microsoft.com/office/drawing/2014/main" id="{00000000-0008-0000-0200-0000AB340000}"/>
            </a:ext>
          </a:extLst>
        </xdr:cNvPr>
        <xdr:cNvGrpSpPr>
          <a:grpSpLocks/>
        </xdr:cNvGrpSpPr>
      </xdr:nvGrpSpPr>
      <xdr:grpSpPr bwMode="auto">
        <a:xfrm>
          <a:off x="4724400" y="2914650"/>
          <a:ext cx="2162175" cy="485775"/>
          <a:chOff x="492" y="176"/>
          <a:chExt cx="227" cy="51"/>
        </a:xfrm>
      </xdr:grpSpPr>
      <xdr:pic>
        <xdr:nvPicPr>
          <xdr:cNvPr id="13489" name="Picture 29" descr="00_teikaku_56 のコピー">
            <a:extLst>
              <a:ext uri="{FF2B5EF4-FFF2-40B4-BE49-F238E27FC236}">
                <a16:creationId xmlns:a16="http://schemas.microsoft.com/office/drawing/2014/main" id="{00000000-0008-0000-0200-0000B134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13490" name="Rectangle 79">
            <a:extLst>
              <a:ext uri="{FF2B5EF4-FFF2-40B4-BE49-F238E27FC236}">
                <a16:creationId xmlns:a16="http://schemas.microsoft.com/office/drawing/2014/main" id="{00000000-0008-0000-0200-0000B234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editAs="oneCell">
    <xdr:from>
      <xdr:col>7</xdr:col>
      <xdr:colOff>104775</xdr:colOff>
      <xdr:row>14</xdr:row>
      <xdr:rowOff>28575</xdr:rowOff>
    </xdr:from>
    <xdr:to>
      <xdr:col>14</xdr:col>
      <xdr:colOff>466725</xdr:colOff>
      <xdr:row>16</xdr:row>
      <xdr:rowOff>590550</xdr:rowOff>
    </xdr:to>
    <xdr:pic>
      <xdr:nvPicPr>
        <xdr:cNvPr id="13484" name="Picture 90" descr="S6-VS">
          <a:extLst>
            <a:ext uri="{FF2B5EF4-FFF2-40B4-BE49-F238E27FC236}">
              <a16:creationId xmlns:a16="http://schemas.microsoft.com/office/drawing/2014/main" id="{00000000-0008-0000-0200-0000AC34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3524250"/>
          <a:ext cx="4181475" cy="981075"/>
        </a:xfrm>
        <a:prstGeom prst="rect">
          <a:avLst/>
        </a:prstGeom>
        <a:noFill/>
        <a:ln w="9525">
          <a:noFill/>
          <a:miter lim="800000"/>
          <a:headEnd/>
          <a:tailEnd/>
        </a:ln>
      </xdr:spPr>
    </xdr:pic>
    <xdr:clientData/>
  </xdr:twoCellAnchor>
  <xdr:twoCellAnchor editAs="oneCell">
    <xdr:from>
      <xdr:col>7</xdr:col>
      <xdr:colOff>114300</xdr:colOff>
      <xdr:row>17</xdr:row>
      <xdr:rowOff>28575</xdr:rowOff>
    </xdr:from>
    <xdr:to>
      <xdr:col>14</xdr:col>
      <xdr:colOff>371475</xdr:colOff>
      <xdr:row>19</xdr:row>
      <xdr:rowOff>657225</xdr:rowOff>
    </xdr:to>
    <xdr:pic>
      <xdr:nvPicPr>
        <xdr:cNvPr id="13485" name="Picture 94" descr="sy_ma">
          <a:extLst>
            <a:ext uri="{FF2B5EF4-FFF2-40B4-BE49-F238E27FC236}">
              <a16:creationId xmlns:a16="http://schemas.microsoft.com/office/drawing/2014/main" id="{00000000-0008-0000-0200-0000AD34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46005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3486" name="Picture 27" descr="00_siru のコピー">
          <a:extLst>
            <a:ext uri="{FF2B5EF4-FFF2-40B4-BE49-F238E27FC236}">
              <a16:creationId xmlns:a16="http://schemas.microsoft.com/office/drawing/2014/main" id="{00000000-0008-0000-0200-0000AE34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190500</xdr:rowOff>
    </xdr:from>
    <xdr:to>
      <xdr:col>15</xdr:col>
      <xdr:colOff>0</xdr:colOff>
      <xdr:row>58</xdr:row>
      <xdr:rowOff>85725</xdr:rowOff>
    </xdr:to>
    <xdr:sp macro="" textlink="">
      <xdr:nvSpPr>
        <xdr:cNvPr id="13487" name="Rectangle 128">
          <a:extLst>
            <a:ext uri="{FF2B5EF4-FFF2-40B4-BE49-F238E27FC236}">
              <a16:creationId xmlns:a16="http://schemas.microsoft.com/office/drawing/2014/main" id="{00000000-0008-0000-0200-0000AF340000}"/>
            </a:ext>
          </a:extLst>
        </xdr:cNvPr>
        <xdr:cNvSpPr>
          <a:spLocks noChangeArrowheads="1"/>
        </xdr:cNvSpPr>
      </xdr:nvSpPr>
      <xdr:spPr bwMode="auto">
        <a:xfrm>
          <a:off x="6800850" y="10839450"/>
          <a:ext cx="2162175" cy="104775"/>
        </a:xfrm>
        <a:prstGeom prst="rect">
          <a:avLst/>
        </a:prstGeom>
        <a:solidFill>
          <a:srgbClr val="FFFFFF"/>
        </a:solidFill>
        <a:ln w="9525">
          <a:noFill/>
          <a:miter lim="800000"/>
          <a:headEnd/>
          <a:tailEnd/>
        </a:ln>
      </xdr:spPr>
    </xdr:sp>
    <xdr:clientData/>
  </xdr:twoCellAnchor>
  <xdr:twoCellAnchor>
    <xdr:from>
      <xdr:col>10</xdr:col>
      <xdr:colOff>619125</xdr:colOff>
      <xdr:row>8</xdr:row>
      <xdr:rowOff>38100</xdr:rowOff>
    </xdr:from>
    <xdr:to>
      <xdr:col>15</xdr:col>
      <xdr:colOff>447675</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772275"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8583" name="Picture 49" descr="名刺">
          <a:extLst>
            <a:ext uri="{FF2B5EF4-FFF2-40B4-BE49-F238E27FC236}">
              <a16:creationId xmlns:a16="http://schemas.microsoft.com/office/drawing/2014/main" id="{00000000-0008-0000-0300-00008721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142875</xdr:colOff>
      <xdr:row>30</xdr:row>
      <xdr:rowOff>19050</xdr:rowOff>
    </xdr:from>
    <xdr:to>
      <xdr:col>20</xdr:col>
      <xdr:colOff>104775</xdr:colOff>
      <xdr:row>34</xdr:row>
      <xdr:rowOff>247650</xdr:rowOff>
    </xdr:to>
    <xdr:pic>
      <xdr:nvPicPr>
        <xdr:cNvPr id="9418" name="Picture 23" descr="ex600">
          <a:extLst>
            <a:ext uri="{FF2B5EF4-FFF2-40B4-BE49-F238E27FC236}">
              <a16:creationId xmlns:a16="http://schemas.microsoft.com/office/drawing/2014/main" id="{00000000-0008-0000-0400-0000CA2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24025" y="6153150"/>
          <a:ext cx="3619500" cy="1524000"/>
        </a:xfrm>
        <a:prstGeom prst="rect">
          <a:avLst/>
        </a:prstGeom>
        <a:noFill/>
        <a:ln w="9525">
          <a:noFill/>
          <a:miter lim="800000"/>
          <a:headEnd/>
          <a:tailEnd/>
        </a:ln>
      </xdr:spPr>
    </xdr:pic>
    <xdr:clientData/>
  </xdr:twoCellAnchor>
  <xdr:twoCellAnchor>
    <xdr:from>
      <xdr:col>30</xdr:col>
      <xdr:colOff>19050</xdr:colOff>
      <xdr:row>30</xdr:row>
      <xdr:rowOff>76200</xdr:rowOff>
    </xdr:from>
    <xdr:to>
      <xdr:col>32</xdr:col>
      <xdr:colOff>28575</xdr:colOff>
      <xdr:row>30</xdr:row>
      <xdr:rowOff>295275</xdr:rowOff>
    </xdr:to>
    <xdr:pic>
      <xdr:nvPicPr>
        <xdr:cNvPr id="9419" name="Picture 30" descr="名刺">
          <a:extLst>
            <a:ext uri="{FF2B5EF4-FFF2-40B4-BE49-F238E27FC236}">
              <a16:creationId xmlns:a16="http://schemas.microsoft.com/office/drawing/2014/main" id="{00000000-0008-0000-0400-0000CB24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9010650" y="6210300"/>
          <a:ext cx="657225" cy="219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19</xdr:col>
      <xdr:colOff>85725</xdr:colOff>
      <xdr:row>26</xdr:row>
      <xdr:rowOff>152400</xdr:rowOff>
    </xdr:from>
    <xdr:to>
      <xdr:col>33</xdr:col>
      <xdr:colOff>190500</xdr:colOff>
      <xdr:row>34</xdr:row>
      <xdr:rowOff>85725</xdr:rowOff>
    </xdr:to>
    <xdr:pic>
      <xdr:nvPicPr>
        <xdr:cNvPr id="10326" name="Picture 1" descr="ex600">
          <a:extLst>
            <a:ext uri="{FF2B5EF4-FFF2-40B4-BE49-F238E27FC236}">
              <a16:creationId xmlns:a16="http://schemas.microsoft.com/office/drawing/2014/main" id="{00000000-0008-0000-0600-000056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15075" y="5657850"/>
          <a:ext cx="3838575" cy="1609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3" customFormat="1" ht="25.5" customHeight="1" x14ac:dyDescent="0.15">
      <c r="B1" s="477" t="s">
        <v>657</v>
      </c>
      <c r="C1" s="477"/>
      <c r="D1" s="477"/>
      <c r="E1" s="477"/>
      <c r="F1" s="477"/>
      <c r="G1" s="478"/>
      <c r="I1" s="14"/>
      <c r="J1" s="15" t="s">
        <v>608</v>
      </c>
      <c r="AI1" s="16"/>
      <c r="AQ1" s="405"/>
      <c r="AR1" s="406"/>
      <c r="AS1" s="406"/>
      <c r="AT1" s="406"/>
      <c r="AU1" s="406"/>
      <c r="AV1" s="406"/>
      <c r="AW1" s="406"/>
      <c r="AX1" s="406"/>
      <c r="AY1" s="406"/>
      <c r="AZ1" s="406"/>
      <c r="BA1" s="406"/>
      <c r="BB1" s="406"/>
    </row>
    <row r="2" spans="2:54" s="13" customFormat="1" ht="25.5" customHeight="1" x14ac:dyDescent="0.15">
      <c r="B2" s="477"/>
      <c r="C2" s="477"/>
      <c r="D2" s="477"/>
      <c r="E2" s="477"/>
      <c r="F2" s="477"/>
      <c r="G2" s="478"/>
      <c r="I2" s="14"/>
      <c r="J2" s="17" t="s">
        <v>782</v>
      </c>
      <c r="V2" s="183"/>
      <c r="AB2" s="274" t="s">
        <v>656</v>
      </c>
      <c r="AF2" s="18"/>
      <c r="AQ2" s="405"/>
      <c r="AR2" s="380" t="s">
        <v>333</v>
      </c>
      <c r="AS2" s="380" t="s">
        <v>334</v>
      </c>
      <c r="AT2" s="380" t="s">
        <v>335</v>
      </c>
      <c r="AU2" s="380"/>
      <c r="AV2" s="380" t="s">
        <v>336</v>
      </c>
      <c r="AW2" s="380" t="s">
        <v>337</v>
      </c>
      <c r="AX2" s="380" t="s">
        <v>338</v>
      </c>
      <c r="AY2" s="380"/>
      <c r="AZ2" s="380" t="s">
        <v>339</v>
      </c>
      <c r="BA2" s="380" t="s">
        <v>340</v>
      </c>
      <c r="BB2" s="380"/>
    </row>
    <row r="3" spans="2:54" ht="9" customHeight="1" x14ac:dyDescent="0.15"/>
    <row r="4" spans="2:54" s="2" customFormat="1" ht="21" customHeight="1" x14ac:dyDescent="0.15">
      <c r="C4" s="467" t="s">
        <v>226</v>
      </c>
      <c r="D4" s="467"/>
      <c r="E4" s="479"/>
      <c r="F4" s="480"/>
      <c r="G4" s="480"/>
      <c r="H4" s="480"/>
      <c r="I4" s="480"/>
      <c r="J4" s="481"/>
      <c r="K4" s="467" t="s">
        <v>227</v>
      </c>
      <c r="L4" s="467"/>
      <c r="M4" s="479"/>
      <c r="N4" s="480"/>
      <c r="O4" s="480"/>
      <c r="P4" s="480"/>
      <c r="Q4" s="480"/>
      <c r="R4" s="481"/>
      <c r="S4" s="467" t="s">
        <v>228</v>
      </c>
      <c r="T4" s="467"/>
      <c r="U4" s="479"/>
      <c r="V4" s="480"/>
      <c r="W4" s="480"/>
      <c r="X4" s="480"/>
      <c r="Y4" s="481"/>
      <c r="BA4" s="2" t="s">
        <v>229</v>
      </c>
      <c r="BB4" s="2" t="s">
        <v>230</v>
      </c>
    </row>
    <row r="5" spans="2:54" s="2" customFormat="1" ht="21" customHeight="1" x14ac:dyDescent="0.15">
      <c r="C5" s="467" t="s">
        <v>308</v>
      </c>
      <c r="D5" s="467"/>
      <c r="E5" s="479"/>
      <c r="F5" s="480"/>
      <c r="G5" s="480"/>
      <c r="H5" s="480"/>
      <c r="I5" s="480"/>
      <c r="J5" s="481"/>
      <c r="K5" s="467" t="s">
        <v>309</v>
      </c>
      <c r="L5" s="467"/>
      <c r="M5" s="479"/>
      <c r="N5" s="480"/>
      <c r="O5" s="480"/>
      <c r="P5" s="480"/>
      <c r="Q5" s="480"/>
      <c r="R5" s="481"/>
      <c r="BA5" s="2" t="s">
        <v>229</v>
      </c>
      <c r="BB5" s="2" t="s">
        <v>230</v>
      </c>
    </row>
    <row r="6" spans="2:54" s="2" customFormat="1" ht="21" customHeight="1" x14ac:dyDescent="0.15">
      <c r="C6" s="471" t="s">
        <v>231</v>
      </c>
      <c r="D6" s="472"/>
      <c r="E6" s="461"/>
      <c r="F6" s="462"/>
      <c r="G6" s="462"/>
      <c r="H6" s="463"/>
      <c r="I6" s="475" t="s">
        <v>232</v>
      </c>
      <c r="J6" s="476"/>
      <c r="K6" s="473" t="s">
        <v>233</v>
      </c>
      <c r="L6" s="474"/>
      <c r="M6" s="474"/>
      <c r="N6" s="474"/>
      <c r="O6" s="482"/>
      <c r="P6" s="482"/>
      <c r="Q6" s="482"/>
      <c r="R6" s="482"/>
    </row>
    <row r="7" spans="2:54" s="2" customFormat="1" ht="23.25" customHeight="1" x14ac:dyDescent="0.15">
      <c r="C7" s="483" t="s">
        <v>369</v>
      </c>
      <c r="D7" s="483"/>
      <c r="E7" s="483"/>
      <c r="F7" s="483"/>
      <c r="G7" s="483"/>
      <c r="K7" s="460" t="s">
        <v>234</v>
      </c>
      <c r="L7" s="460"/>
      <c r="M7" s="460"/>
      <c r="N7" s="460"/>
      <c r="O7" s="460"/>
      <c r="P7" s="460"/>
      <c r="Q7" s="460"/>
      <c r="R7" s="460"/>
      <c r="S7" s="460"/>
      <c r="T7" s="460"/>
      <c r="U7" s="460"/>
      <c r="V7" s="460"/>
      <c r="W7" s="460"/>
      <c r="X7" s="460"/>
      <c r="Y7" s="460"/>
    </row>
    <row r="8" spans="2:54" s="2" customFormat="1" ht="21" customHeight="1" x14ac:dyDescent="0.15">
      <c r="C8" s="467" t="s">
        <v>235</v>
      </c>
      <c r="D8" s="467"/>
      <c r="E8" s="464"/>
      <c r="F8" s="465"/>
      <c r="G8" s="465"/>
      <c r="H8" s="465"/>
      <c r="I8" s="465"/>
      <c r="J8" s="466"/>
      <c r="K8" s="467" t="s">
        <v>236</v>
      </c>
      <c r="L8" s="467"/>
      <c r="M8" s="464"/>
      <c r="N8" s="465"/>
      <c r="O8" s="465"/>
      <c r="P8" s="465"/>
      <c r="Q8" s="465"/>
      <c r="R8" s="466"/>
      <c r="S8" s="467" t="s">
        <v>237</v>
      </c>
      <c r="T8" s="467"/>
      <c r="U8" s="464"/>
      <c r="V8" s="465"/>
      <c r="W8" s="465"/>
      <c r="X8" s="465"/>
      <c r="Y8" s="466"/>
    </row>
    <row r="9" spans="2:54" ht="21" customHeight="1" x14ac:dyDescent="0.15">
      <c r="C9" s="467" t="s">
        <v>238</v>
      </c>
      <c r="D9" s="467"/>
      <c r="E9" s="468"/>
      <c r="F9" s="469"/>
      <c r="G9" s="469"/>
      <c r="H9" s="469"/>
      <c r="I9" s="469"/>
      <c r="J9" s="469"/>
      <c r="K9" s="469"/>
      <c r="L9" s="469"/>
      <c r="M9" s="469"/>
      <c r="N9" s="469"/>
      <c r="O9" s="469"/>
      <c r="P9" s="469"/>
      <c r="Q9" s="469"/>
      <c r="R9" s="469"/>
      <c r="S9" s="469"/>
      <c r="T9" s="469"/>
      <c r="U9" s="469"/>
      <c r="V9" s="469"/>
      <c r="W9" s="469"/>
      <c r="X9" s="469"/>
      <c r="Y9" s="470"/>
    </row>
    <row r="10" spans="2:54" ht="6.75" customHeight="1" x14ac:dyDescent="0.15"/>
    <row r="11" spans="2:54" x14ac:dyDescent="0.15">
      <c r="C11" s="2" t="s">
        <v>239</v>
      </c>
    </row>
    <row r="12" spans="2:54" ht="14.25" x14ac:dyDescent="0.15">
      <c r="C12" s="450" t="s">
        <v>240</v>
      </c>
      <c r="D12" s="451"/>
      <c r="E12" s="451"/>
      <c r="F12" s="451"/>
      <c r="G12" s="451"/>
      <c r="H12" s="451"/>
      <c r="I12" s="451"/>
      <c r="J12" s="451"/>
      <c r="K12" s="451"/>
      <c r="L12" s="451"/>
      <c r="M12" s="451"/>
      <c r="N12" s="452"/>
      <c r="O12" s="450" t="s">
        <v>310</v>
      </c>
      <c r="P12" s="451"/>
      <c r="Q12" s="451"/>
      <c r="R12" s="451"/>
      <c r="S12" s="451"/>
      <c r="T12" s="451"/>
      <c r="U12" s="451"/>
      <c r="V12" s="451"/>
      <c r="W12" s="451"/>
      <c r="X12" s="451"/>
      <c r="Y12" s="452"/>
      <c r="Z12" s="276"/>
      <c r="AA12" s="275" t="s">
        <v>677</v>
      </c>
      <c r="AB12" s="3"/>
      <c r="AC12" s="3"/>
      <c r="AD12" s="3"/>
      <c r="AE12" s="3"/>
      <c r="AF12" s="3"/>
      <c r="AG12" s="3"/>
      <c r="AH12" s="4"/>
    </row>
    <row r="13" spans="2:54" x14ac:dyDescent="0.15">
      <c r="C13" s="457" t="s">
        <v>241</v>
      </c>
      <c r="D13" s="458"/>
      <c r="E13" s="458"/>
      <c r="F13" s="458"/>
      <c r="G13" s="458"/>
      <c r="H13" s="458"/>
      <c r="I13" s="458"/>
      <c r="J13" s="458"/>
      <c r="K13" s="458"/>
      <c r="L13" s="458"/>
      <c r="M13" s="458"/>
      <c r="N13" s="459"/>
      <c r="O13" s="457" t="s">
        <v>311</v>
      </c>
      <c r="P13" s="458"/>
      <c r="Q13" s="458"/>
      <c r="R13" s="458"/>
      <c r="S13" s="458"/>
      <c r="T13" s="458"/>
      <c r="U13" s="458"/>
      <c r="V13" s="458"/>
      <c r="W13" s="458"/>
      <c r="X13" s="458"/>
      <c r="Y13" s="459"/>
      <c r="Z13" s="277" t="s">
        <v>678</v>
      </c>
      <c r="AA13" s="276" t="s">
        <v>377</v>
      </c>
      <c r="AB13" s="3"/>
      <c r="AC13" s="3"/>
      <c r="AD13" s="3"/>
      <c r="AE13" s="3"/>
      <c r="AF13" s="3"/>
      <c r="AG13" s="3"/>
      <c r="AH13" s="4"/>
    </row>
    <row r="14" spans="2:54" x14ac:dyDescent="0.15">
      <c r="C14" s="273" t="s">
        <v>655</v>
      </c>
      <c r="N14" s="6"/>
      <c r="O14" s="273" t="s">
        <v>655</v>
      </c>
      <c r="Y14" s="6"/>
      <c r="Z14" s="277"/>
      <c r="AA14" s="276"/>
      <c r="AB14" s="3"/>
      <c r="AC14" s="3"/>
      <c r="AD14" s="3"/>
      <c r="AE14" s="3"/>
      <c r="AF14" s="3"/>
      <c r="AG14" s="3"/>
      <c r="AH14" s="4"/>
    </row>
    <row r="15" spans="2:54" x14ac:dyDescent="0.15">
      <c r="C15" s="5"/>
      <c r="N15" s="6"/>
      <c r="O15" s="5"/>
      <c r="P15" s="456" t="s">
        <v>242</v>
      </c>
      <c r="Q15" s="456"/>
      <c r="R15" s="456"/>
      <c r="Y15" s="6"/>
      <c r="Z15" s="277" t="s">
        <v>679</v>
      </c>
      <c r="AA15" s="276" t="s">
        <v>685</v>
      </c>
      <c r="AB15" s="3"/>
      <c r="AC15" s="3"/>
      <c r="AD15" s="3"/>
      <c r="AE15" s="3"/>
      <c r="AF15" s="3"/>
      <c r="AG15" s="3"/>
      <c r="AH15" s="4"/>
    </row>
    <row r="16" spans="2:54" x14ac:dyDescent="0.15">
      <c r="C16" s="5"/>
      <c r="N16" s="6"/>
      <c r="O16" s="5"/>
      <c r="X16" s="7" t="s">
        <v>312</v>
      </c>
      <c r="Y16" s="6"/>
      <c r="Z16" s="277"/>
      <c r="AA16" s="276" t="s">
        <v>686</v>
      </c>
      <c r="AB16" s="3"/>
      <c r="AC16" s="3"/>
      <c r="AD16" s="3"/>
      <c r="AE16" s="3"/>
      <c r="AF16" s="3"/>
      <c r="AG16" s="3"/>
      <c r="AH16" s="4"/>
    </row>
    <row r="17" spans="3:34" x14ac:dyDescent="0.15">
      <c r="C17" s="5"/>
      <c r="N17" s="6"/>
      <c r="O17" s="5"/>
      <c r="X17" s="7" t="s">
        <v>312</v>
      </c>
      <c r="Y17" s="6"/>
      <c r="Z17" s="277"/>
      <c r="AA17" s="276"/>
      <c r="AB17" s="3"/>
      <c r="AC17" s="3"/>
      <c r="AD17" s="3"/>
      <c r="AE17" s="3"/>
      <c r="AF17" s="3"/>
      <c r="AG17" s="3"/>
      <c r="AH17" s="4"/>
    </row>
    <row r="18" spans="3:34" x14ac:dyDescent="0.15">
      <c r="C18" s="5"/>
      <c r="N18" s="6"/>
      <c r="O18" s="5"/>
      <c r="X18" s="7" t="s">
        <v>244</v>
      </c>
      <c r="Y18" s="6"/>
      <c r="Z18" s="277" t="s">
        <v>680</v>
      </c>
      <c r="AA18" s="276" t="s">
        <v>687</v>
      </c>
      <c r="AB18" s="3"/>
      <c r="AC18" s="3"/>
      <c r="AD18" s="3"/>
      <c r="AE18" s="3"/>
      <c r="AF18" s="3"/>
      <c r="AG18" s="3"/>
      <c r="AH18" s="4"/>
    </row>
    <row r="19" spans="3:34" x14ac:dyDescent="0.15">
      <c r="C19" s="5"/>
      <c r="N19" s="6"/>
      <c r="O19" s="5"/>
      <c r="X19" s="7" t="s">
        <v>245</v>
      </c>
      <c r="Y19" s="6"/>
      <c r="Z19" s="277"/>
      <c r="AA19" s="276" t="s">
        <v>243</v>
      </c>
      <c r="AB19" s="3"/>
      <c r="AC19" s="3"/>
      <c r="AD19" s="3"/>
      <c r="AE19" s="3"/>
      <c r="AF19" s="3"/>
      <c r="AG19" s="3"/>
      <c r="AH19" s="4"/>
    </row>
    <row r="20" spans="3:34" x14ac:dyDescent="0.15">
      <c r="C20" s="5"/>
      <c r="N20" s="6"/>
      <c r="O20" s="5"/>
      <c r="X20" s="7" t="s">
        <v>246</v>
      </c>
      <c r="Y20" s="6"/>
      <c r="Z20" s="277"/>
      <c r="AA20" s="276"/>
      <c r="AB20" s="3"/>
      <c r="AC20" s="3"/>
      <c r="AD20" s="3"/>
      <c r="AE20" s="3"/>
      <c r="AF20" s="3"/>
      <c r="AG20" s="3"/>
      <c r="AH20" s="4"/>
    </row>
    <row r="21" spans="3:34" x14ac:dyDescent="0.15">
      <c r="C21" s="5"/>
      <c r="N21" s="6"/>
      <c r="O21" s="5"/>
      <c r="Y21" s="6"/>
      <c r="Z21" s="277" t="s">
        <v>681</v>
      </c>
      <c r="AA21" s="276" t="s">
        <v>688</v>
      </c>
      <c r="AB21" s="3"/>
      <c r="AC21" s="3"/>
      <c r="AD21" s="3"/>
      <c r="AE21" s="3"/>
      <c r="AF21" s="3"/>
      <c r="AG21" s="3"/>
      <c r="AH21" s="4"/>
    </row>
    <row r="22" spans="3:34" x14ac:dyDescent="0.15">
      <c r="C22" s="5"/>
      <c r="N22" s="6"/>
      <c r="O22" s="5"/>
      <c r="Y22" s="6"/>
      <c r="Z22" s="277"/>
      <c r="AA22" s="276" t="s">
        <v>689</v>
      </c>
      <c r="AB22" s="3"/>
      <c r="AC22" s="3"/>
      <c r="AD22" s="3"/>
      <c r="AE22" s="3"/>
      <c r="AF22" s="3"/>
      <c r="AG22" s="3"/>
    </row>
    <row r="23" spans="3:34" x14ac:dyDescent="0.15">
      <c r="C23" s="5"/>
      <c r="N23" s="6"/>
      <c r="O23" s="5"/>
      <c r="Y23" s="6"/>
      <c r="Z23" s="277"/>
      <c r="AA23" s="276"/>
      <c r="AB23" s="3"/>
      <c r="AC23" s="3"/>
      <c r="AD23" s="3"/>
      <c r="AE23" s="3"/>
      <c r="AF23" s="3"/>
      <c r="AG23" s="3"/>
    </row>
    <row r="24" spans="3:34" x14ac:dyDescent="0.15">
      <c r="C24" s="5"/>
      <c r="N24" s="6"/>
      <c r="O24" s="5"/>
      <c r="Y24" s="6"/>
      <c r="Z24" s="277" t="s">
        <v>682</v>
      </c>
      <c r="AA24" s="276" t="s">
        <v>658</v>
      </c>
      <c r="AB24" s="3"/>
      <c r="AC24" s="3"/>
      <c r="AD24" s="3"/>
      <c r="AE24" s="3"/>
      <c r="AF24" s="3"/>
      <c r="AG24" s="3"/>
    </row>
    <row r="25" spans="3:34" x14ac:dyDescent="0.15">
      <c r="C25" s="5"/>
      <c r="E25" s="3">
        <v>1</v>
      </c>
      <c r="F25" s="3" t="s">
        <v>534</v>
      </c>
      <c r="G25" s="228">
        <v>2</v>
      </c>
      <c r="H25" s="230" t="s">
        <v>535</v>
      </c>
      <c r="N25" s="6"/>
      <c r="O25" s="5"/>
      <c r="X25" s="7"/>
      <c r="Y25" s="6"/>
      <c r="Z25" s="277"/>
      <c r="AA25" s="276" t="s">
        <v>659</v>
      </c>
      <c r="AB25" s="3"/>
      <c r="AC25" s="3"/>
      <c r="AD25" s="3"/>
      <c r="AE25" s="3"/>
      <c r="AF25" s="3"/>
      <c r="AG25" s="3"/>
    </row>
    <row r="26" spans="3:34" x14ac:dyDescent="0.15">
      <c r="C26" s="5"/>
      <c r="F26" s="231" t="s">
        <v>536</v>
      </c>
      <c r="N26" s="6"/>
      <c r="O26" s="5"/>
      <c r="X26" s="7"/>
      <c r="Y26" s="6"/>
      <c r="Z26" s="277"/>
      <c r="AA26" s="279"/>
      <c r="AB26" s="3"/>
      <c r="AC26" s="3"/>
      <c r="AD26" s="3"/>
      <c r="AE26" s="3"/>
      <c r="AF26" s="3"/>
      <c r="AG26" s="3"/>
    </row>
    <row r="27" spans="3:34" x14ac:dyDescent="0.15">
      <c r="C27" s="5"/>
      <c r="H27" s="3"/>
      <c r="I27" s="3"/>
      <c r="J27" s="3"/>
      <c r="K27" s="3"/>
      <c r="N27" s="229" t="s">
        <v>247</v>
      </c>
      <c r="O27" s="5"/>
      <c r="X27" s="7"/>
      <c r="Y27" s="6"/>
      <c r="Z27" s="278"/>
      <c r="AA27" s="276" t="s">
        <v>690</v>
      </c>
      <c r="AB27" s="3"/>
      <c r="AC27" s="3"/>
      <c r="AD27" s="3"/>
      <c r="AE27" s="3"/>
      <c r="AF27" s="3"/>
      <c r="AG27" s="3"/>
    </row>
    <row r="28" spans="3:34" x14ac:dyDescent="0.15">
      <c r="C28" s="5"/>
      <c r="N28" s="6"/>
      <c r="O28" s="5"/>
      <c r="X28" s="7" t="s">
        <v>245</v>
      </c>
      <c r="Y28" s="6"/>
      <c r="Z28" s="277" t="s">
        <v>683</v>
      </c>
      <c r="AA28" s="276" t="s">
        <v>248</v>
      </c>
    </row>
    <row r="29" spans="3:34" x14ac:dyDescent="0.15">
      <c r="C29" s="5"/>
      <c r="N29" s="6"/>
      <c r="O29" s="5"/>
      <c r="Y29" s="6"/>
      <c r="Z29" s="276"/>
      <c r="AA29" s="276" t="s">
        <v>768</v>
      </c>
    </row>
    <row r="30" spans="3:34" x14ac:dyDescent="0.15">
      <c r="C30" s="5"/>
      <c r="N30" s="6"/>
      <c r="O30" s="5"/>
      <c r="Y30" s="6"/>
      <c r="AA30" s="279"/>
    </row>
    <row r="31" spans="3:34" x14ac:dyDescent="0.15">
      <c r="C31" s="5"/>
      <c r="N31" s="6"/>
      <c r="O31" s="5"/>
      <c r="X31" s="7" t="s">
        <v>246</v>
      </c>
      <c r="Y31" s="6"/>
      <c r="Z31" s="277" t="s">
        <v>684</v>
      </c>
      <c r="AA31" s="276" t="s">
        <v>769</v>
      </c>
    </row>
    <row r="32" spans="3:34" x14ac:dyDescent="0.15">
      <c r="C32" s="5"/>
      <c r="N32" s="6"/>
      <c r="O32" s="5"/>
      <c r="Y32" s="6"/>
      <c r="Z32" s="277"/>
      <c r="AA32" s="375" t="s">
        <v>770</v>
      </c>
    </row>
    <row r="33" spans="3:33" x14ac:dyDescent="0.15">
      <c r="C33" s="5"/>
      <c r="N33" s="6"/>
      <c r="O33" s="5"/>
      <c r="Y33" s="6"/>
    </row>
    <row r="34" spans="3:33" x14ac:dyDescent="0.15">
      <c r="C34" s="5"/>
      <c r="N34" s="6"/>
      <c r="O34" s="5"/>
      <c r="Y34" s="6"/>
    </row>
    <row r="35" spans="3:33" x14ac:dyDescent="0.15">
      <c r="C35" s="5"/>
      <c r="N35" s="6"/>
      <c r="O35" s="5"/>
      <c r="P35" s="456" t="s">
        <v>249</v>
      </c>
      <c r="Q35" s="456"/>
      <c r="R35" s="456"/>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453"/>
      <c r="AB36" s="454"/>
      <c r="AC36" s="455"/>
      <c r="AD36" s="8"/>
      <c r="AE36" s="8"/>
      <c r="AF36" s="8"/>
      <c r="AG36" s="8"/>
    </row>
    <row r="38" spans="3:33" x14ac:dyDescent="0.15">
      <c r="E38" s="2" t="s">
        <v>464</v>
      </c>
    </row>
  </sheetData>
  <sheetProtection password="CC67" sheet="1" objects="1" formatCells="0" selectLockedCells="1"/>
  <mergeCells count="34">
    <mergeCell ref="U4:Y4"/>
    <mergeCell ref="M5:R5"/>
    <mergeCell ref="S4:T4"/>
    <mergeCell ref="O6:R6"/>
    <mergeCell ref="M4:R4"/>
    <mergeCell ref="C6:D6"/>
    <mergeCell ref="K6:N6"/>
    <mergeCell ref="I6:J6"/>
    <mergeCell ref="B1:G1"/>
    <mergeCell ref="B2:G2"/>
    <mergeCell ref="E4:J4"/>
    <mergeCell ref="E5:J5"/>
    <mergeCell ref="C4:D4"/>
    <mergeCell ref="K4:L4"/>
    <mergeCell ref="C5:D5"/>
    <mergeCell ref="K5:L5"/>
    <mergeCell ref="C9:D9"/>
    <mergeCell ref="E9:Y9"/>
    <mergeCell ref="C8:D8"/>
    <mergeCell ref="K8:L8"/>
    <mergeCell ref="S8:T8"/>
    <mergeCell ref="K7:Y7"/>
    <mergeCell ref="E6:H6"/>
    <mergeCell ref="E8:J8"/>
    <mergeCell ref="U8:Y8"/>
    <mergeCell ref="M8:R8"/>
    <mergeCell ref="C7:G7"/>
    <mergeCell ref="C12:N12"/>
    <mergeCell ref="AA36:AC36"/>
    <mergeCell ref="P35:R35"/>
    <mergeCell ref="O12:Y12"/>
    <mergeCell ref="O13:Y13"/>
    <mergeCell ref="P15:R15"/>
    <mergeCell ref="C13:N13"/>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&amp;R&amp;9SMC-SS5Y7-11S6-h</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2" customWidth="1"/>
    <col min="2" max="2" width="3" style="63" hidden="1" customWidth="1"/>
    <col min="3" max="3" width="21.75" style="34" customWidth="1"/>
    <col min="4" max="4" width="1.125" style="12" customWidth="1"/>
    <col min="5" max="5" width="34.625" style="54" customWidth="1"/>
    <col min="6" max="6" width="5" style="12" hidden="1" customWidth="1"/>
    <col min="7" max="7" width="1.375" style="12" customWidth="1"/>
    <col min="8" max="16" width="9.125" style="12" customWidth="1"/>
    <col min="17" max="17" width="1.125" style="12" customWidth="1"/>
    <col min="18" max="18" width="7.25" style="64" customWidth="1"/>
    <col min="19" max="19" width="6.25" style="64" customWidth="1"/>
    <col min="20" max="20" width="1.125" style="12" customWidth="1"/>
    <col min="21" max="21" width="7.75" style="12" hidden="1" customWidth="1"/>
    <col min="22" max="26" width="8.375" style="104" hidden="1" customWidth="1"/>
    <col min="27" max="28" width="26" style="281" hidden="1" customWidth="1"/>
    <col min="29" max="29" width="26" style="104" hidden="1" customWidth="1"/>
    <col min="30" max="30" width="23.75" style="104" hidden="1" customWidth="1"/>
    <col min="31" max="31" width="8.375" style="104" hidden="1" customWidth="1"/>
    <col min="32" max="53" width="5.5" style="34" hidden="1" customWidth="1"/>
    <col min="54" max="58" width="5.5" style="34" customWidth="1"/>
    <col min="59" max="73" width="8.125" style="12" customWidth="1"/>
    <col min="74" max="16384" width="8.125" style="12"/>
  </cols>
  <sheetData>
    <row r="1" spans="1:58" s="20" customFormat="1" ht="16.5" customHeight="1" x14ac:dyDescent="0.15">
      <c r="A1" s="19"/>
      <c r="C1" s="99" t="s">
        <v>654</v>
      </c>
      <c r="D1" s="100"/>
      <c r="E1" s="101"/>
      <c r="K1" s="484" t="s">
        <v>348</v>
      </c>
      <c r="L1" s="484"/>
      <c r="M1" s="484"/>
      <c r="N1" s="484"/>
      <c r="O1" s="484"/>
      <c r="R1" s="22"/>
      <c r="S1" s="22"/>
      <c r="V1" s="386"/>
      <c r="W1" s="386"/>
      <c r="X1" s="386"/>
      <c r="Y1" s="386"/>
      <c r="Z1" s="386"/>
      <c r="AA1" s="281"/>
      <c r="AB1" s="281"/>
      <c r="AC1" s="386"/>
      <c r="AD1" s="386"/>
      <c r="AE1" s="386"/>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98" t="s">
        <v>783</v>
      </c>
      <c r="E2" s="62" t="s">
        <v>609</v>
      </c>
      <c r="F2" s="23"/>
      <c r="G2" s="23"/>
      <c r="H2" s="23"/>
      <c r="I2" s="23"/>
      <c r="J2" s="23"/>
      <c r="K2" s="492" t="s">
        <v>349</v>
      </c>
      <c r="L2" s="492"/>
      <c r="M2" s="492"/>
      <c r="N2" s="492"/>
      <c r="O2" s="492"/>
      <c r="V2" s="386"/>
      <c r="W2" s="386"/>
      <c r="X2" s="386"/>
      <c r="Y2" s="386"/>
      <c r="Z2" s="386"/>
      <c r="AA2" s="281"/>
      <c r="AB2" s="281"/>
      <c r="AC2" s="386"/>
      <c r="AD2" s="386"/>
      <c r="AE2" s="386"/>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328</v>
      </c>
      <c r="D3" s="25"/>
      <c r="E3" s="489" t="str">
        <f>IF(AND(仕様書作成!AJ8&lt;&gt;"",ベース!R55&lt;&gt;"M"),ベース!$AD$3,IF(OR(E28="",E31="",E34="",E43="",E46="",E55=""),$AA$3,IF(OR(E7="",E49="",E64="",E28="",E43="",E46="",E55=""),$AB$3,IF(OR(E32&lt;&gt;"",E35&lt;&gt;"",E47&lt;&gt;"",E50&lt;&gt;"",E68&lt;&gt;""),$AC$3,CONCATENATE(S7,S10,S13,S16,S19,S22,S25,S28,S31,S34,S37,S40,S43,S46,S49,S52,S55,S58,S61,S64,S67)))))</f>
        <v>必須項目に入力漏れがあります</v>
      </c>
      <c r="F3" s="489"/>
      <c r="G3" s="489"/>
      <c r="H3" s="489"/>
      <c r="I3" s="490"/>
      <c r="J3" s="26"/>
      <c r="K3" s="485" t="s">
        <v>352</v>
      </c>
      <c r="L3" s="485"/>
      <c r="M3" s="485"/>
      <c r="N3" s="485"/>
      <c r="O3" s="485"/>
      <c r="P3" s="26"/>
      <c r="Q3" s="26"/>
      <c r="R3" s="22"/>
      <c r="S3" s="22"/>
      <c r="V3" s="386"/>
      <c r="W3" s="386"/>
      <c r="X3" s="386"/>
      <c r="Y3" s="386"/>
      <c r="Z3" s="386"/>
      <c r="AA3" s="281" t="s">
        <v>671</v>
      </c>
      <c r="AB3" s="281" t="s">
        <v>409</v>
      </c>
      <c r="AC3" s="281" t="s">
        <v>410</v>
      </c>
      <c r="AD3" s="386" t="s">
        <v>465</v>
      </c>
      <c r="AE3" s="386"/>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V4" s="386"/>
      <c r="W4" s="386"/>
      <c r="X4" s="386"/>
      <c r="Y4" s="386"/>
      <c r="Z4" s="386"/>
      <c r="AA4" s="281"/>
      <c r="AB4" s="281"/>
      <c r="AC4" s="386"/>
      <c r="AD4" s="386"/>
      <c r="AE4" s="386"/>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330</v>
      </c>
      <c r="D5" s="29"/>
      <c r="E5" s="30" t="s">
        <v>329</v>
      </c>
      <c r="F5" s="30"/>
      <c r="G5" s="30"/>
      <c r="H5" s="29"/>
      <c r="I5" s="491" t="s">
        <v>331</v>
      </c>
      <c r="J5" s="491"/>
      <c r="K5" s="491"/>
      <c r="L5" s="491"/>
      <c r="M5" s="491"/>
      <c r="N5" s="491"/>
      <c r="O5" s="491"/>
      <c r="P5" s="31"/>
      <c r="Q5" s="30"/>
      <c r="R5" s="32" t="s">
        <v>327</v>
      </c>
      <c r="S5" s="32"/>
      <c r="T5" s="31"/>
      <c r="V5" s="386"/>
      <c r="W5" s="386"/>
      <c r="X5" s="386"/>
      <c r="Y5" s="386"/>
      <c r="Z5" s="386"/>
      <c r="AA5" s="281"/>
      <c r="AB5" s="281"/>
      <c r="AC5" s="386"/>
      <c r="AD5" s="386"/>
      <c r="AE5" s="386"/>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199</v>
      </c>
      <c r="F6" s="38"/>
      <c r="G6" s="38"/>
      <c r="H6" s="371" t="str">
        <f>IF(OR(AND(R7="10-",バルブ!R7=$AA$8),AND(R7=$AA$8,バルブ!R7="10-")),$AB$7,"")</f>
        <v/>
      </c>
      <c r="I6" s="38"/>
      <c r="J6" s="38"/>
      <c r="K6" s="38"/>
      <c r="L6" s="38"/>
      <c r="M6" s="38"/>
      <c r="N6" s="38"/>
      <c r="O6" s="38"/>
      <c r="P6" s="39"/>
      <c r="Q6" s="38"/>
      <c r="R6" s="40"/>
      <c r="S6" s="40"/>
      <c r="T6" s="39"/>
      <c r="V6" s="386"/>
      <c r="W6" s="386"/>
      <c r="X6" s="386"/>
      <c r="Y6" s="386"/>
      <c r="Z6" s="386"/>
      <c r="AA6" s="281"/>
      <c r="AB6" s="281"/>
      <c r="AC6" s="386"/>
      <c r="AD6" s="386"/>
      <c r="AE6" s="386"/>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341</v>
      </c>
      <c r="B7" s="25" t="s">
        <v>87</v>
      </c>
      <c r="C7" s="42" t="s">
        <v>314</v>
      </c>
      <c r="D7" s="43"/>
      <c r="E7" s="66" t="s">
        <v>350</v>
      </c>
      <c r="F7" s="33">
        <f>IF(E7="","",MATCH(E7,AF7:BB7,0))</f>
        <v>1</v>
      </c>
      <c r="H7" s="44" t="s">
        <v>344</v>
      </c>
      <c r="I7" s="34"/>
      <c r="J7" s="34"/>
      <c r="K7" s="34"/>
      <c r="L7" s="34"/>
      <c r="M7" s="34"/>
      <c r="N7" s="34"/>
      <c r="O7" s="34"/>
      <c r="P7" s="45"/>
      <c r="Q7" s="34"/>
      <c r="R7" s="46" t="str">
        <f>IF(F7="","",INDEX(AF8:BB8,1,F7))</f>
        <v>無記号</v>
      </c>
      <c r="S7" s="22" t="str">
        <f>IF(R7="","",IF(R7="無記号","",R7))</f>
        <v/>
      </c>
      <c r="T7" s="47"/>
      <c r="V7" s="386"/>
      <c r="W7" s="386"/>
      <c r="X7" s="386"/>
      <c r="Y7" s="386"/>
      <c r="Z7" s="386"/>
      <c r="AA7" s="376" t="s">
        <v>1011</v>
      </c>
      <c r="AB7" s="281" t="s">
        <v>458</v>
      </c>
      <c r="AC7" s="386"/>
      <c r="AD7" s="386"/>
      <c r="AE7" s="386"/>
      <c r="AF7" s="34" t="s">
        <v>350</v>
      </c>
      <c r="AG7" s="34" t="s">
        <v>473</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49" t="str">
        <f>IF(R7="10-",AA7,"")</f>
        <v/>
      </c>
      <c r="F8" s="50"/>
      <c r="G8" s="50"/>
      <c r="H8" s="486" t="str">
        <f>IF(R7="10-",AB8,"")</f>
        <v/>
      </c>
      <c r="I8" s="487"/>
      <c r="J8" s="487"/>
      <c r="K8" s="487"/>
      <c r="L8" s="487"/>
      <c r="M8" s="487"/>
      <c r="N8" s="487"/>
      <c r="O8" s="487"/>
      <c r="P8" s="488"/>
      <c r="Q8" s="50"/>
      <c r="R8" s="52"/>
      <c r="S8" s="52"/>
      <c r="T8" s="51"/>
      <c r="V8" s="386"/>
      <c r="W8" s="386"/>
      <c r="X8" s="386"/>
      <c r="Y8" s="386"/>
      <c r="Z8" s="386"/>
      <c r="AA8" s="281" t="s">
        <v>198</v>
      </c>
      <c r="AB8" s="376" t="s">
        <v>765</v>
      </c>
      <c r="AC8" s="386"/>
      <c r="AD8" s="386"/>
      <c r="AE8" s="386"/>
      <c r="AF8" s="34" t="s">
        <v>198</v>
      </c>
      <c r="AG8" s="377" t="s">
        <v>408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V9" s="386"/>
      <c r="W9" s="386"/>
      <c r="X9" s="386"/>
      <c r="Y9" s="386"/>
      <c r="Z9" s="386"/>
      <c r="AA9" s="281"/>
      <c r="AB9" s="281"/>
      <c r="AC9" s="386"/>
      <c r="AD9" s="386"/>
      <c r="AE9" s="386"/>
      <c r="AF9" s="34"/>
      <c r="AG9" s="377"/>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V10" s="386"/>
      <c r="W10" s="386"/>
      <c r="X10" s="386"/>
      <c r="Y10" s="386"/>
      <c r="Z10" s="386"/>
      <c r="AA10" s="281"/>
      <c r="AB10" s="281"/>
      <c r="AC10" s="386"/>
      <c r="AD10" s="386"/>
      <c r="AE10" s="386"/>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V11" s="386"/>
      <c r="W11" s="386"/>
      <c r="X11" s="386"/>
      <c r="Y11" s="386"/>
      <c r="Z11" s="386"/>
      <c r="AA11" s="281"/>
      <c r="AB11" s="281"/>
      <c r="AC11" s="386"/>
      <c r="AD11" s="386"/>
      <c r="AE11" s="386"/>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V12" s="386"/>
      <c r="W12" s="386"/>
      <c r="X12" s="386"/>
      <c r="Y12" s="386"/>
      <c r="Z12" s="386"/>
      <c r="AA12" s="281"/>
      <c r="AB12" s="281"/>
      <c r="AC12" s="386"/>
      <c r="AD12" s="386"/>
      <c r="AE12" s="386"/>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88</v>
      </c>
      <c r="C13" s="34" t="s">
        <v>76</v>
      </c>
      <c r="E13" s="54"/>
      <c r="R13" s="22" t="s">
        <v>82</v>
      </c>
      <c r="S13" s="22" t="str">
        <f>IF(R13="","",IF(R13="無記号","",R13))</f>
        <v>SS5Y</v>
      </c>
      <c r="V13" s="386"/>
      <c r="W13" s="386"/>
      <c r="X13" s="386"/>
      <c r="Y13" s="386"/>
      <c r="Z13" s="386"/>
      <c r="AA13" s="281"/>
      <c r="AB13" s="281"/>
      <c r="AC13" s="386"/>
      <c r="AD13" s="386"/>
      <c r="AE13" s="386"/>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V14" s="386"/>
      <c r="W14" s="386"/>
      <c r="X14" s="386"/>
      <c r="Y14" s="386"/>
      <c r="Z14" s="386"/>
      <c r="AA14" s="281"/>
      <c r="AB14" s="281"/>
      <c r="AC14" s="386"/>
      <c r="AD14" s="386"/>
      <c r="AE14" s="386"/>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V15" s="386"/>
      <c r="W15" s="386"/>
      <c r="X15" s="386"/>
      <c r="Y15" s="386"/>
      <c r="Z15" s="386"/>
      <c r="AA15" s="281"/>
      <c r="AB15" s="281"/>
      <c r="AC15" s="386"/>
      <c r="AD15" s="386"/>
      <c r="AE15" s="386"/>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89</v>
      </c>
      <c r="C16" s="34" t="s">
        <v>77</v>
      </c>
      <c r="E16" s="54"/>
      <c r="R16" s="56">
        <v>7</v>
      </c>
      <c r="S16" s="22">
        <f>IF(R16="","",IF(R16="無記号","",R16))</f>
        <v>7</v>
      </c>
      <c r="V16" s="386"/>
      <c r="W16" s="386"/>
      <c r="X16" s="386"/>
      <c r="Y16" s="386"/>
      <c r="Z16" s="386"/>
      <c r="AA16" s="281"/>
      <c r="AB16" s="281"/>
      <c r="AC16" s="386"/>
      <c r="AD16" s="386"/>
      <c r="AE16" s="386"/>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V17" s="386"/>
      <c r="W17" s="386"/>
      <c r="X17" s="386"/>
      <c r="Y17" s="386"/>
      <c r="Z17" s="386"/>
      <c r="AA17" s="281"/>
      <c r="AB17" s="281"/>
      <c r="AC17" s="386"/>
      <c r="AD17" s="386"/>
      <c r="AE17" s="386"/>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V18" s="386"/>
      <c r="W18" s="386"/>
      <c r="X18" s="386"/>
      <c r="Y18" s="386"/>
      <c r="Z18" s="386"/>
      <c r="AA18" s="281"/>
      <c r="AB18" s="281"/>
      <c r="AC18" s="386"/>
      <c r="AD18" s="386"/>
      <c r="AE18" s="386"/>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202</v>
      </c>
      <c r="S19" s="22" t="str">
        <f>IF(R19="","",IF(R19="無記号","",R19))</f>
        <v>-</v>
      </c>
      <c r="V19" s="386"/>
      <c r="W19" s="386"/>
      <c r="X19" s="386"/>
      <c r="Y19" s="386"/>
      <c r="Z19" s="386"/>
      <c r="AA19" s="281"/>
      <c r="AB19" s="281"/>
      <c r="AC19" s="386"/>
      <c r="AD19" s="386"/>
      <c r="AE19" s="386"/>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V20" s="386"/>
      <c r="W20" s="386"/>
      <c r="X20" s="386"/>
      <c r="Y20" s="386"/>
      <c r="Z20" s="386"/>
      <c r="AA20" s="281"/>
      <c r="AB20" s="281"/>
      <c r="AC20" s="386"/>
      <c r="AD20" s="386"/>
      <c r="AE20" s="386"/>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V21" s="386"/>
      <c r="W21" s="386"/>
      <c r="X21" s="386"/>
      <c r="Y21" s="386"/>
      <c r="Z21" s="386"/>
      <c r="AA21" s="281"/>
      <c r="AB21" s="281"/>
      <c r="AC21" s="386"/>
      <c r="AD21" s="386"/>
      <c r="AE21" s="386"/>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90</v>
      </c>
      <c r="C22" s="34" t="s">
        <v>78</v>
      </c>
      <c r="E22" s="54"/>
      <c r="R22" s="56">
        <v>11</v>
      </c>
      <c r="S22" s="22">
        <f>IF(R22="","",IF(R22="無記号","",R22))</f>
        <v>11</v>
      </c>
      <c r="V22" s="386"/>
      <c r="W22" s="386"/>
      <c r="X22" s="386"/>
      <c r="Y22" s="386"/>
      <c r="Z22" s="386"/>
      <c r="AA22" s="281"/>
      <c r="AB22" s="281"/>
      <c r="AC22" s="386"/>
      <c r="AD22" s="386"/>
      <c r="AE22" s="386"/>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V23" s="386"/>
      <c r="W23" s="386"/>
      <c r="X23" s="386"/>
      <c r="Y23" s="386"/>
      <c r="Z23" s="386"/>
      <c r="AA23" s="281"/>
      <c r="AB23" s="281"/>
      <c r="AC23" s="386"/>
      <c r="AD23" s="386"/>
      <c r="AE23" s="386"/>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V24" s="386"/>
      <c r="W24" s="386"/>
      <c r="X24" s="386"/>
      <c r="Y24" s="386"/>
      <c r="Z24" s="386"/>
      <c r="AA24" s="281"/>
      <c r="AB24" s="281"/>
      <c r="AC24" s="386"/>
      <c r="AD24" s="386"/>
      <c r="AE24" s="386"/>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91</v>
      </c>
      <c r="C25" s="34" t="s">
        <v>79</v>
      </c>
      <c r="E25" s="54"/>
      <c r="R25" s="56" t="s">
        <v>570</v>
      </c>
      <c r="S25" s="22" t="str">
        <f>IF(R25="","",IF(R25="無記号","",R25))</f>
        <v>S6</v>
      </c>
      <c r="V25" s="386"/>
      <c r="W25" s="386"/>
      <c r="X25" s="386"/>
      <c r="Y25" s="386"/>
      <c r="Z25" s="386"/>
      <c r="AA25" s="281"/>
      <c r="AB25" s="281"/>
      <c r="AC25" s="386"/>
      <c r="AD25" s="386"/>
      <c r="AE25" s="386"/>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V26" s="386"/>
      <c r="W26" s="386"/>
      <c r="X26" s="386"/>
      <c r="Y26" s="386"/>
      <c r="Z26" s="386"/>
      <c r="AA26" s="281"/>
      <c r="AB26" s="281"/>
      <c r="AC26" s="386"/>
      <c r="AD26" s="386"/>
      <c r="AE26" s="386"/>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200</v>
      </c>
      <c r="F27" s="38"/>
      <c r="G27" s="38"/>
      <c r="H27" s="36"/>
      <c r="I27" s="38"/>
      <c r="J27" s="38"/>
      <c r="K27" s="38"/>
      <c r="L27" s="38"/>
      <c r="M27" s="38"/>
      <c r="N27" s="38"/>
      <c r="O27" s="38"/>
      <c r="P27" s="39"/>
      <c r="Q27" s="38"/>
      <c r="R27" s="40"/>
      <c r="S27" s="40"/>
      <c r="T27" s="39"/>
      <c r="V27" s="386"/>
      <c r="W27" s="386"/>
      <c r="X27" s="386"/>
      <c r="Y27" s="386"/>
      <c r="Z27" s="386"/>
      <c r="AA27" s="281"/>
      <c r="AB27" s="281"/>
      <c r="AC27" s="386"/>
      <c r="AD27" s="386"/>
      <c r="AE27" s="386"/>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341</v>
      </c>
      <c r="B28" s="25" t="s">
        <v>92</v>
      </c>
      <c r="C28" s="42" t="s">
        <v>499</v>
      </c>
      <c r="D28" s="43"/>
      <c r="E28" s="186"/>
      <c r="F28" s="33" t="str">
        <f>IF(E28="","",MATCH(E28,AF28:BB28,0))</f>
        <v/>
      </c>
      <c r="H28" s="43"/>
      <c r="P28" s="47"/>
      <c r="R28" s="46" t="str">
        <f>IF(F28="","",INDEX(AF29:BB29,1,F28))</f>
        <v/>
      </c>
      <c r="S28" s="22" t="str">
        <f>IF(R28="","",IF(R28="無記号","",R28))</f>
        <v/>
      </c>
      <c r="T28" s="425"/>
      <c r="U28" s="380"/>
      <c r="V28" s="387"/>
      <c r="W28" s="387"/>
      <c r="X28" s="387"/>
      <c r="Y28" s="387"/>
      <c r="Z28" s="387"/>
      <c r="AA28" s="388"/>
      <c r="AB28" s="388"/>
      <c r="AC28" s="389"/>
      <c r="AD28" s="386"/>
      <c r="AE28" s="386"/>
      <c r="AF28" s="34" t="s">
        <v>672</v>
      </c>
      <c r="AG28" s="34" t="s">
        <v>500</v>
      </c>
      <c r="AH28" s="34" t="s">
        <v>501</v>
      </c>
      <c r="AI28" s="34" t="s">
        <v>502</v>
      </c>
      <c r="AJ28" s="434" t="s">
        <v>987</v>
      </c>
      <c r="AK28" s="434" t="s">
        <v>989</v>
      </c>
      <c r="AL28" s="434" t="s">
        <v>785</v>
      </c>
      <c r="AM28" s="434" t="s">
        <v>786</v>
      </c>
      <c r="AN28" s="34" t="s">
        <v>993</v>
      </c>
      <c r="AO28" s="34" t="s">
        <v>994</v>
      </c>
      <c r="AP28" s="34" t="s">
        <v>995</v>
      </c>
      <c r="AQ28" s="34"/>
      <c r="AR28" s="34"/>
      <c r="AS28" s="34"/>
      <c r="AT28" s="34"/>
      <c r="AU28" s="34"/>
      <c r="AV28" s="34"/>
      <c r="AW28" s="34"/>
      <c r="AX28" s="34"/>
      <c r="AY28" s="34"/>
      <c r="AZ28" s="34"/>
      <c r="BA28" s="34"/>
      <c r="BB28" s="34"/>
      <c r="BC28" s="34"/>
      <c r="BD28" s="34"/>
      <c r="BE28" s="34"/>
      <c r="BF28" s="34"/>
    </row>
    <row r="29" spans="1:58" s="33" customFormat="1" ht="95.25" customHeight="1" x14ac:dyDescent="0.15">
      <c r="A29" s="19"/>
      <c r="B29" s="20"/>
      <c r="C29" s="48"/>
      <c r="D29" s="49"/>
      <c r="E29" s="58"/>
      <c r="F29" s="50"/>
      <c r="G29" s="50"/>
      <c r="H29" s="49"/>
      <c r="I29" s="50"/>
      <c r="J29" s="50"/>
      <c r="K29" s="50"/>
      <c r="L29" s="50"/>
      <c r="M29" s="50"/>
      <c r="N29" s="50"/>
      <c r="O29" s="50"/>
      <c r="P29" s="51"/>
      <c r="Q29" s="50"/>
      <c r="R29" s="52"/>
      <c r="S29" s="52"/>
      <c r="T29" s="426"/>
      <c r="U29" s="1"/>
      <c r="V29" s="386"/>
      <c r="W29" s="390"/>
      <c r="X29" s="386"/>
      <c r="Y29" s="386"/>
      <c r="Z29" s="390"/>
      <c r="AA29" s="388"/>
      <c r="AB29" s="281"/>
      <c r="AC29" s="391"/>
      <c r="AD29" s="386"/>
      <c r="AE29" s="386"/>
      <c r="AF29" s="435" t="s">
        <v>483</v>
      </c>
      <c r="AG29" s="435" t="s">
        <v>100</v>
      </c>
      <c r="AH29" s="34" t="s">
        <v>74</v>
      </c>
      <c r="AI29" s="34" t="s">
        <v>691</v>
      </c>
      <c r="AJ29" s="34" t="s">
        <v>692</v>
      </c>
      <c r="AK29" s="34" t="s">
        <v>988</v>
      </c>
      <c r="AL29" s="34" t="s">
        <v>38</v>
      </c>
      <c r="AM29" s="34" t="s">
        <v>40</v>
      </c>
      <c r="AN29" s="34" t="s">
        <v>990</v>
      </c>
      <c r="AO29" s="34" t="s">
        <v>991</v>
      </c>
      <c r="AP29" s="34" t="s">
        <v>992</v>
      </c>
      <c r="AQ29" s="34"/>
      <c r="AR29" s="34"/>
      <c r="AS29" s="34"/>
      <c r="AT29" s="34"/>
      <c r="AU29" s="34"/>
      <c r="AV29" s="34"/>
      <c r="AW29" s="34"/>
      <c r="AX29" s="34"/>
      <c r="AY29" s="34"/>
      <c r="AZ29" s="34"/>
      <c r="BA29" s="34"/>
      <c r="BB29" s="34"/>
      <c r="BC29" s="34"/>
      <c r="BD29" s="34"/>
      <c r="BE29" s="34"/>
      <c r="BF29" s="34"/>
    </row>
    <row r="30" spans="1:58" s="33" customFormat="1" ht="16.5" customHeight="1" x14ac:dyDescent="0.15">
      <c r="A30" s="20">
        <v>3</v>
      </c>
      <c r="B30" s="20"/>
      <c r="C30" s="35"/>
      <c r="D30" s="36"/>
      <c r="E30" s="57" t="s">
        <v>200</v>
      </c>
      <c r="F30" s="38"/>
      <c r="G30" s="38"/>
      <c r="H30" s="36"/>
      <c r="I30" s="38"/>
      <c r="J30" s="38"/>
      <c r="K30" s="38"/>
      <c r="L30" s="38"/>
      <c r="M30" s="38"/>
      <c r="N30" s="38"/>
      <c r="O30" s="38"/>
      <c r="P30" s="39"/>
      <c r="Q30" s="38"/>
      <c r="R30" s="40"/>
      <c r="S30" s="40"/>
      <c r="T30" s="39"/>
      <c r="U30" s="1"/>
      <c r="V30" s="386"/>
      <c r="W30" s="390"/>
      <c r="X30" s="386"/>
      <c r="Y30" s="386"/>
      <c r="Z30" s="390"/>
      <c r="AA30" s="388"/>
      <c r="AB30" s="281"/>
      <c r="AC30" s="391"/>
      <c r="AD30" s="386"/>
      <c r="AE30" s="386"/>
      <c r="AF30" s="377"/>
      <c r="AG30" s="377"/>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customHeight="1" x14ac:dyDescent="0.15">
      <c r="A31" s="41" t="s">
        <v>341</v>
      </c>
      <c r="B31" s="55" t="s">
        <v>93</v>
      </c>
      <c r="C31" s="42" t="s">
        <v>537</v>
      </c>
      <c r="D31" s="43"/>
      <c r="E31" s="186"/>
      <c r="F31" s="33" t="str">
        <f>IF(E31="","",MATCH(E31,AF31:BB31,0))</f>
        <v/>
      </c>
      <c r="H31" s="43"/>
      <c r="P31" s="47"/>
      <c r="R31" s="46" t="str">
        <f>IF(F31="","",INDEX(AF32:BB32,1,F31))</f>
        <v/>
      </c>
      <c r="S31" s="22" t="str">
        <f>IF(R31="","",IF(R31="無記号","",R31))</f>
        <v/>
      </c>
      <c r="T31" s="425"/>
      <c r="U31" s="1"/>
      <c r="V31" s="386"/>
      <c r="W31" s="390"/>
      <c r="X31" s="386"/>
      <c r="Y31" s="386"/>
      <c r="Z31" s="386"/>
      <c r="AA31" s="388"/>
      <c r="AB31" s="281"/>
      <c r="AC31" s="386"/>
      <c r="AD31" s="386"/>
      <c r="AE31" s="386"/>
      <c r="AF31" s="34" t="s">
        <v>996</v>
      </c>
      <c r="AG31" s="34" t="s">
        <v>997</v>
      </c>
      <c r="AH31" s="34" t="s">
        <v>998</v>
      </c>
      <c r="AI31" s="34" t="s">
        <v>999</v>
      </c>
      <c r="AJ31" s="34" t="s">
        <v>1000</v>
      </c>
      <c r="AK31" s="34" t="s">
        <v>1001</v>
      </c>
      <c r="AL31" s="34" t="s">
        <v>1002</v>
      </c>
      <c r="AM31" s="34" t="s">
        <v>1003</v>
      </c>
      <c r="AN31" s="34" t="s">
        <v>1004</v>
      </c>
      <c r="AO31" s="34"/>
      <c r="AP31" s="34"/>
      <c r="AQ31" s="34"/>
      <c r="AR31" s="34"/>
      <c r="AS31" s="34"/>
      <c r="AT31" s="34"/>
      <c r="AU31" s="34"/>
      <c r="AV31" s="34"/>
      <c r="AW31" s="34"/>
      <c r="AX31" s="34"/>
      <c r="AY31" s="34"/>
      <c r="AZ31" s="34"/>
      <c r="BA31" s="34"/>
      <c r="BB31" s="34"/>
      <c r="BC31" s="34"/>
      <c r="BD31" s="34"/>
      <c r="BE31" s="34"/>
      <c r="BF31" s="34"/>
    </row>
    <row r="32" spans="1:58" s="33" customFormat="1" ht="72.75" customHeight="1" x14ac:dyDescent="0.15">
      <c r="A32" s="20"/>
      <c r="B32" s="20"/>
      <c r="C32" s="80" t="s">
        <v>538</v>
      </c>
      <c r="D32" s="49"/>
      <c r="E32" s="184" t="str">
        <f>IF(E31="","",IF(AND(R28="0",S31&lt;&gt;""),$AA$32,IF(AND(S28&lt;&gt;"0",S31=""),$AB$32,"")))</f>
        <v/>
      </c>
      <c r="F32" s="50"/>
      <c r="G32" s="50"/>
      <c r="H32" s="433"/>
      <c r="I32" s="432"/>
      <c r="J32" s="50"/>
      <c r="K32" s="50"/>
      <c r="L32" s="50"/>
      <c r="M32" s="50"/>
      <c r="N32" s="50"/>
      <c r="O32" s="50"/>
      <c r="P32" s="51"/>
      <c r="Q32" s="50"/>
      <c r="R32" s="52"/>
      <c r="S32" s="52"/>
      <c r="T32" s="426"/>
      <c r="U32" s="1"/>
      <c r="V32" s="390"/>
      <c r="W32" s="390"/>
      <c r="X32" s="386"/>
      <c r="Y32" s="386"/>
      <c r="Z32" s="386"/>
      <c r="AA32" s="378" t="s">
        <v>651</v>
      </c>
      <c r="AB32" s="376" t="s">
        <v>653</v>
      </c>
      <c r="AC32" s="386"/>
      <c r="AD32" s="386"/>
      <c r="AE32" s="386"/>
      <c r="AF32" s="34" t="s">
        <v>198</v>
      </c>
      <c r="AG32" s="34">
        <v>2</v>
      </c>
      <c r="AH32" s="34">
        <v>3</v>
      </c>
      <c r="AI32" s="34">
        <v>4</v>
      </c>
      <c r="AJ32" s="34">
        <v>5</v>
      </c>
      <c r="AK32" s="34">
        <v>6</v>
      </c>
      <c r="AL32" s="34">
        <v>7</v>
      </c>
      <c r="AM32" s="34">
        <v>8</v>
      </c>
      <c r="AN32" s="34">
        <v>9</v>
      </c>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4</v>
      </c>
      <c r="B33" s="20"/>
      <c r="C33" s="35"/>
      <c r="D33" s="36"/>
      <c r="E33" s="57" t="s">
        <v>200</v>
      </c>
      <c r="F33" s="38"/>
      <c r="G33" s="38"/>
      <c r="H33" s="36"/>
      <c r="I33" s="38"/>
      <c r="J33" s="38"/>
      <c r="K33" s="38"/>
      <c r="L33" s="38"/>
      <c r="M33" s="38"/>
      <c r="N33" s="38"/>
      <c r="O33" s="38"/>
      <c r="P33" s="39"/>
      <c r="Q33" s="38"/>
      <c r="R33" s="40"/>
      <c r="S33" s="40"/>
      <c r="T33" s="39"/>
      <c r="U33" s="1"/>
      <c r="V33" s="390"/>
      <c r="W33" s="390"/>
      <c r="X33" s="386"/>
      <c r="Y33" s="386"/>
      <c r="Z33" s="386"/>
      <c r="AA33" s="388"/>
      <c r="AB33" s="281"/>
      <c r="AC33" s="386"/>
      <c r="AD33" s="386"/>
      <c r="AE33" s="386"/>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15">
      <c r="A34" s="41" t="s">
        <v>341</v>
      </c>
      <c r="B34" s="55" t="s">
        <v>94</v>
      </c>
      <c r="C34" s="42" t="s">
        <v>535</v>
      </c>
      <c r="D34" s="43"/>
      <c r="E34" s="186"/>
      <c r="F34" s="33" t="str">
        <f>IF(E34="","",MATCH(E34,AF34:BB34,0))</f>
        <v/>
      </c>
      <c r="H34" s="43"/>
      <c r="P34" s="47"/>
      <c r="R34" s="46" t="str">
        <f>IF(F34="","",INDEX(AF35:BB35,1,F34))</f>
        <v/>
      </c>
      <c r="S34" s="22" t="str">
        <f>IF(R34="","",IF(R34="無記号","",R34))</f>
        <v/>
      </c>
      <c r="T34" s="425"/>
      <c r="U34" s="1"/>
      <c r="V34" s="390"/>
      <c r="W34" s="390"/>
      <c r="X34" s="386"/>
      <c r="Y34" s="390"/>
      <c r="Z34" s="390"/>
      <c r="AA34" s="388"/>
      <c r="AB34" s="281"/>
      <c r="AC34" s="386"/>
      <c r="AD34" s="386"/>
      <c r="AE34" s="386"/>
      <c r="AF34" s="34" t="s">
        <v>485</v>
      </c>
      <c r="AG34" s="34" t="s">
        <v>498</v>
      </c>
      <c r="AH34" s="34" t="s">
        <v>168</v>
      </c>
      <c r="AI34" s="34" t="s">
        <v>169</v>
      </c>
      <c r="AJ34" s="34" t="s">
        <v>170</v>
      </c>
      <c r="AK34" s="34" t="s">
        <v>171</v>
      </c>
      <c r="AL34" s="34" t="s">
        <v>172</v>
      </c>
      <c r="AM34" s="34" t="s">
        <v>173</v>
      </c>
      <c r="AN34" s="34" t="s">
        <v>174</v>
      </c>
      <c r="AO34" s="34" t="s">
        <v>175</v>
      </c>
      <c r="AP34" s="34"/>
      <c r="AQ34" s="34"/>
      <c r="AR34" s="34"/>
      <c r="AS34" s="34"/>
      <c r="AT34" s="34"/>
      <c r="AU34" s="34"/>
      <c r="AV34" s="34"/>
      <c r="AW34" s="34"/>
      <c r="AX34" s="34"/>
      <c r="AY34" s="34"/>
      <c r="AZ34" s="34"/>
      <c r="BA34" s="34"/>
      <c r="BB34" s="34"/>
      <c r="BC34" s="34"/>
      <c r="BD34" s="34"/>
      <c r="BE34" s="34"/>
      <c r="BF34" s="34"/>
    </row>
    <row r="35" spans="1:58" s="33" customFormat="1" ht="48.75" customHeight="1" x14ac:dyDescent="0.15">
      <c r="A35" s="19"/>
      <c r="B35" s="20"/>
      <c r="C35" s="48"/>
      <c r="D35" s="49"/>
      <c r="E35" s="184" t="str">
        <f>IF(E34="","",IF(AND(S28="0",S34&lt;&gt;""),$AA$35,""))</f>
        <v/>
      </c>
      <c r="F35" s="50"/>
      <c r="G35" s="50"/>
      <c r="H35" s="49"/>
      <c r="I35" s="50"/>
      <c r="J35" s="50"/>
      <c r="K35" s="50"/>
      <c r="L35" s="50"/>
      <c r="M35" s="50"/>
      <c r="N35" s="50"/>
      <c r="O35" s="50"/>
      <c r="P35" s="51"/>
      <c r="Q35" s="50"/>
      <c r="R35" s="52"/>
      <c r="S35" s="52"/>
      <c r="T35" s="426"/>
      <c r="U35" s="1"/>
      <c r="V35" s="390"/>
      <c r="W35" s="390"/>
      <c r="X35" s="386"/>
      <c r="Y35" s="390"/>
      <c r="Z35" s="390"/>
      <c r="AA35" s="378" t="s">
        <v>652</v>
      </c>
      <c r="AB35" s="378"/>
      <c r="AC35" s="386"/>
      <c r="AD35" s="386"/>
      <c r="AE35" s="386"/>
      <c r="AF35" s="34" t="s">
        <v>198</v>
      </c>
      <c r="AG35" s="34">
        <v>1</v>
      </c>
      <c r="AH35" s="34">
        <v>2</v>
      </c>
      <c r="AI35" s="34">
        <v>3</v>
      </c>
      <c r="AJ35" s="34">
        <v>4</v>
      </c>
      <c r="AK35" s="34">
        <v>5</v>
      </c>
      <c r="AL35" s="34">
        <v>6</v>
      </c>
      <c r="AM35" s="34">
        <v>7</v>
      </c>
      <c r="AN35" s="34">
        <v>8</v>
      </c>
      <c r="AO35" s="34">
        <v>9</v>
      </c>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1"/>
      <c r="U36" s="1"/>
      <c r="V36" s="390"/>
      <c r="W36" s="390"/>
      <c r="X36" s="386"/>
      <c r="Y36" s="390"/>
      <c r="Z36" s="390"/>
      <c r="AA36" s="388"/>
      <c r="AB36" s="281"/>
      <c r="AC36" s="386"/>
      <c r="AD36" s="386"/>
      <c r="AE36" s="386"/>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202</v>
      </c>
      <c r="S37" s="22" t="str">
        <f>IF(R37="","",IF(R37="無記号","",R37))</f>
        <v>-</v>
      </c>
      <c r="T37" s="1"/>
      <c r="U37" s="1"/>
      <c r="V37" s="390"/>
      <c r="W37" s="390"/>
      <c r="X37" s="386"/>
      <c r="Y37" s="390"/>
      <c r="Z37" s="390"/>
      <c r="AA37" s="388"/>
      <c r="AB37" s="281"/>
      <c r="AC37" s="386"/>
      <c r="AD37" s="386"/>
      <c r="AE37" s="386"/>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1"/>
      <c r="U38" s="1"/>
      <c r="V38" s="390"/>
      <c r="W38" s="390"/>
      <c r="X38" s="386"/>
      <c r="Y38" s="390"/>
      <c r="Z38" s="390"/>
      <c r="AA38" s="388"/>
      <c r="AB38" s="281"/>
      <c r="AC38" s="386"/>
      <c r="AD38" s="386"/>
      <c r="AE38" s="386"/>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1"/>
      <c r="U39" s="1"/>
      <c r="V39" s="390"/>
      <c r="W39" s="390"/>
      <c r="X39" s="386"/>
      <c r="Y39" s="390"/>
      <c r="Z39" s="390"/>
      <c r="AA39" s="388"/>
      <c r="AB39" s="281"/>
      <c r="AC39" s="386"/>
      <c r="AD39" s="386"/>
      <c r="AE39" s="386"/>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95</v>
      </c>
      <c r="C40" s="34" t="s">
        <v>83</v>
      </c>
      <c r="E40" s="54"/>
      <c r="R40" s="22"/>
      <c r="S40" s="22" t="str">
        <f>IF(R40="","",IF(R40="無記号","",R40))</f>
        <v/>
      </c>
      <c r="T40" s="1"/>
      <c r="U40" s="1"/>
      <c r="V40" s="390"/>
      <c r="W40" s="390"/>
      <c r="X40" s="386"/>
      <c r="Y40" s="390"/>
      <c r="Z40" s="390"/>
      <c r="AA40" s="388"/>
      <c r="AB40" s="281"/>
      <c r="AC40" s="386"/>
      <c r="AD40" s="386"/>
      <c r="AE40" s="386"/>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15">
      <c r="A41" s="19"/>
      <c r="B41" s="20"/>
      <c r="C41" s="34"/>
      <c r="R41" s="22"/>
      <c r="S41" s="22"/>
      <c r="T41" s="1"/>
      <c r="U41" s="1"/>
      <c r="V41" s="390"/>
      <c r="W41" s="390"/>
      <c r="X41" s="386"/>
      <c r="Y41" s="390"/>
      <c r="Z41" s="390"/>
      <c r="AA41" s="388"/>
      <c r="AB41" s="281"/>
      <c r="AC41" s="386"/>
      <c r="AD41" s="386"/>
      <c r="AE41" s="386"/>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5</v>
      </c>
      <c r="B42" s="20"/>
      <c r="C42" s="35"/>
      <c r="D42" s="36"/>
      <c r="E42" s="57" t="s">
        <v>200</v>
      </c>
      <c r="F42" s="38"/>
      <c r="G42" s="38"/>
      <c r="H42" s="36"/>
      <c r="I42" s="38"/>
      <c r="J42" s="38"/>
      <c r="K42" s="38"/>
      <c r="L42" s="38"/>
      <c r="M42" s="38"/>
      <c r="N42" s="38"/>
      <c r="O42" s="38"/>
      <c r="P42" s="39"/>
      <c r="Q42" s="38"/>
      <c r="R42" s="40"/>
      <c r="S42" s="40"/>
      <c r="T42" s="427"/>
      <c r="U42" s="1"/>
      <c r="V42" s="390"/>
      <c r="W42" s="390"/>
      <c r="X42" s="386"/>
      <c r="Y42" s="390"/>
      <c r="Z42" s="390"/>
      <c r="AA42" s="388"/>
      <c r="AB42" s="281"/>
      <c r="AC42" s="386"/>
      <c r="AD42" s="386"/>
      <c r="AE42" s="386"/>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341</v>
      </c>
      <c r="B43" s="25" t="s">
        <v>96</v>
      </c>
      <c r="C43" s="42" t="s">
        <v>315</v>
      </c>
      <c r="D43" s="43"/>
      <c r="E43" s="65"/>
      <c r="F43" s="33" t="str">
        <f>IF(E43="","",MATCH(E43,AF43:BB43,0))</f>
        <v/>
      </c>
      <c r="H43" s="43"/>
      <c r="P43" s="47"/>
      <c r="R43" s="46" t="str">
        <f>IF(F43="","",INDEX(AF44:BB44,1,F43))</f>
        <v/>
      </c>
      <c r="S43" s="22" t="str">
        <f>IF(R43="","",IF(R43="無記号","",R43))</f>
        <v/>
      </c>
      <c r="T43" s="428"/>
      <c r="U43" s="1"/>
      <c r="V43" s="390"/>
      <c r="W43" s="390"/>
      <c r="X43" s="386"/>
      <c r="Y43" s="390"/>
      <c r="Z43" s="390"/>
      <c r="AA43" s="388"/>
      <c r="AB43" s="281"/>
      <c r="AC43" s="386"/>
      <c r="AD43" s="386"/>
      <c r="AE43" s="386"/>
      <c r="AF43" s="34" t="s">
        <v>168</v>
      </c>
      <c r="AG43" s="34" t="s">
        <v>169</v>
      </c>
      <c r="AH43" s="34" t="s">
        <v>170</v>
      </c>
      <c r="AI43" s="34" t="s">
        <v>171</v>
      </c>
      <c r="AJ43" s="34" t="s">
        <v>172</v>
      </c>
      <c r="AK43" s="34" t="s">
        <v>173</v>
      </c>
      <c r="AL43" s="34" t="s">
        <v>174</v>
      </c>
      <c r="AM43" s="34" t="s">
        <v>175</v>
      </c>
      <c r="AN43" s="34" t="s">
        <v>176</v>
      </c>
      <c r="AO43" s="34" t="s">
        <v>177</v>
      </c>
      <c r="AP43" s="34" t="s">
        <v>178</v>
      </c>
      <c r="AQ43" s="34" t="s">
        <v>179</v>
      </c>
      <c r="AR43" s="34" t="s">
        <v>180</v>
      </c>
      <c r="AS43" s="34" t="s">
        <v>181</v>
      </c>
      <c r="AT43" s="34" t="s">
        <v>182</v>
      </c>
      <c r="AU43" s="34" t="s">
        <v>183</v>
      </c>
      <c r="AV43" s="34" t="s">
        <v>184</v>
      </c>
      <c r="AW43" s="34" t="s">
        <v>185</v>
      </c>
      <c r="AX43" s="34" t="s">
        <v>186</v>
      </c>
      <c r="AY43" s="34" t="s">
        <v>187</v>
      </c>
      <c r="AZ43" s="34" t="s">
        <v>188</v>
      </c>
      <c r="BA43" s="34" t="s">
        <v>189</v>
      </c>
      <c r="BB43" s="34" t="s">
        <v>190</v>
      </c>
      <c r="BC43" s="34"/>
      <c r="BD43" s="34"/>
      <c r="BE43" s="34"/>
      <c r="BF43" s="34"/>
    </row>
    <row r="44" spans="1:58" s="33" customFormat="1" ht="63" customHeight="1" x14ac:dyDescent="0.15">
      <c r="A44" s="19"/>
      <c r="B44" s="20"/>
      <c r="C44" s="48"/>
      <c r="D44" s="49"/>
      <c r="E44" s="95" t="str">
        <f>IF(R44="","",IF(R44&gt;16,$AA$44,""))</f>
        <v/>
      </c>
      <c r="F44" s="50"/>
      <c r="G44" s="50"/>
      <c r="H44" s="49"/>
      <c r="I44" s="50"/>
      <c r="J44" s="50"/>
      <c r="K44" s="50"/>
      <c r="L44" s="50"/>
      <c r="M44" s="50"/>
      <c r="N44" s="50"/>
      <c r="O44" s="50"/>
      <c r="P44" s="51"/>
      <c r="Q44" s="50"/>
      <c r="R44" s="97" t="str">
        <f>IF(R43="","",VALUE(R43))</f>
        <v/>
      </c>
      <c r="S44" s="52"/>
      <c r="T44" s="426"/>
      <c r="U44" s="1"/>
      <c r="V44" s="390"/>
      <c r="W44" s="390"/>
      <c r="X44" s="386"/>
      <c r="Y44" s="390"/>
      <c r="Z44" s="390"/>
      <c r="AA44" s="378" t="s">
        <v>787</v>
      </c>
      <c r="AB44" s="281"/>
      <c r="AC44" s="386"/>
      <c r="AD44" s="386"/>
      <c r="AE44" s="386"/>
      <c r="AF44" s="377" t="s">
        <v>788</v>
      </c>
      <c r="AG44" s="377" t="s">
        <v>789</v>
      </c>
      <c r="AH44" s="377" t="s">
        <v>124</v>
      </c>
      <c r="AI44" s="377" t="s">
        <v>125</v>
      </c>
      <c r="AJ44" s="377" t="s">
        <v>127</v>
      </c>
      <c r="AK44" s="377" t="s">
        <v>129</v>
      </c>
      <c r="AL44" s="377" t="s">
        <v>131</v>
      </c>
      <c r="AM44" s="377" t="s">
        <v>133</v>
      </c>
      <c r="AN44" s="377" t="s">
        <v>135</v>
      </c>
      <c r="AO44" s="377" t="s">
        <v>137</v>
      </c>
      <c r="AP44" s="377" t="s">
        <v>139</v>
      </c>
      <c r="AQ44" s="377" t="s">
        <v>141</v>
      </c>
      <c r="AR44" s="377" t="s">
        <v>143</v>
      </c>
      <c r="AS44" s="377" t="s">
        <v>145</v>
      </c>
      <c r="AT44" s="377" t="s">
        <v>147</v>
      </c>
      <c r="AU44" s="377" t="s">
        <v>149</v>
      </c>
      <c r="AV44" s="377" t="s">
        <v>151</v>
      </c>
      <c r="AW44" s="377" t="s">
        <v>153</v>
      </c>
      <c r="AX44" s="377" t="s">
        <v>155</v>
      </c>
      <c r="AY44" s="377" t="s">
        <v>157</v>
      </c>
      <c r="AZ44" s="377" t="s">
        <v>159</v>
      </c>
      <c r="BA44" s="377" t="s">
        <v>161</v>
      </c>
      <c r="BB44" s="377" t="s">
        <v>163</v>
      </c>
      <c r="BC44" s="392"/>
      <c r="BD44" s="34"/>
      <c r="BE44" s="34"/>
      <c r="BF44" s="34"/>
    </row>
    <row r="45" spans="1:58" s="33" customFormat="1" ht="12.75" customHeight="1" x14ac:dyDescent="0.15">
      <c r="A45" s="20">
        <v>6</v>
      </c>
      <c r="B45" s="20"/>
      <c r="C45" s="35"/>
      <c r="D45" s="36"/>
      <c r="E45" s="57" t="s">
        <v>200</v>
      </c>
      <c r="F45" s="38"/>
      <c r="G45" s="38"/>
      <c r="H45" s="36"/>
      <c r="I45" s="38"/>
      <c r="J45" s="38"/>
      <c r="K45" s="38"/>
      <c r="L45" s="38"/>
      <c r="M45" s="38"/>
      <c r="N45" s="38"/>
      <c r="O45" s="38"/>
      <c r="P45" s="39"/>
      <c r="Q45" s="38"/>
      <c r="R45" s="40"/>
      <c r="S45" s="40"/>
      <c r="T45" s="427"/>
      <c r="U45" s="1"/>
      <c r="V45" s="390"/>
      <c r="W45" s="390"/>
      <c r="X45" s="386"/>
      <c r="Y45" s="390"/>
      <c r="Z45" s="390"/>
      <c r="AA45" s="388"/>
      <c r="AB45" s="281"/>
      <c r="AC45" s="386"/>
      <c r="AD45" s="386"/>
      <c r="AE45" s="386"/>
      <c r="AF45" s="377"/>
      <c r="AG45" s="377"/>
      <c r="AH45" s="377"/>
      <c r="AI45" s="377"/>
      <c r="AJ45" s="377"/>
      <c r="AK45" s="377"/>
      <c r="AL45" s="377"/>
      <c r="AM45" s="377"/>
      <c r="AN45" s="377"/>
      <c r="AO45" s="377"/>
      <c r="AP45" s="377"/>
      <c r="AQ45" s="377"/>
      <c r="AR45" s="377"/>
      <c r="AS45" s="377"/>
      <c r="AT45" s="377"/>
      <c r="AU45" s="377"/>
      <c r="AV45" s="377"/>
      <c r="AW45" s="377"/>
      <c r="AX45" s="377"/>
      <c r="AY45" s="377"/>
      <c r="AZ45" s="377"/>
      <c r="BA45" s="377"/>
      <c r="BB45" s="377"/>
      <c r="BC45" s="34"/>
      <c r="BD45" s="34"/>
      <c r="BE45" s="34"/>
      <c r="BF45" s="34"/>
    </row>
    <row r="46" spans="1:58" s="33" customFormat="1" ht="16.5" customHeight="1" x14ac:dyDescent="0.15">
      <c r="A46" s="41" t="s">
        <v>341</v>
      </c>
      <c r="B46" s="25" t="s">
        <v>97</v>
      </c>
      <c r="C46" s="42" t="s">
        <v>317</v>
      </c>
      <c r="D46" s="43"/>
      <c r="E46" s="186"/>
      <c r="F46" s="33" t="str">
        <f>IF(E46="","",MATCH(E46,AF46:BB46,0))</f>
        <v/>
      </c>
      <c r="H46" s="43"/>
      <c r="P46" s="47"/>
      <c r="R46" s="46" t="str">
        <f>IF(F46="","",INDEX(AF47:BB47,1,F46))</f>
        <v/>
      </c>
      <c r="S46" s="22" t="str">
        <f>IF(R46="","",IF(R46="無記号","",R46))</f>
        <v/>
      </c>
      <c r="T46" s="428"/>
      <c r="U46" s="1"/>
      <c r="V46" s="390"/>
      <c r="W46" s="390"/>
      <c r="X46" s="386"/>
      <c r="Y46" s="390"/>
      <c r="Z46" s="390"/>
      <c r="AA46" s="388"/>
      <c r="AB46" s="281"/>
      <c r="AC46" s="386"/>
      <c r="AD46" s="386"/>
      <c r="AE46" s="386"/>
      <c r="AF46" s="34" t="s">
        <v>503</v>
      </c>
      <c r="AG46" s="34" t="s">
        <v>504</v>
      </c>
      <c r="AH46" s="34" t="s">
        <v>505</v>
      </c>
      <c r="AI46" s="34" t="s">
        <v>506</v>
      </c>
      <c r="AJ46" s="34" t="s">
        <v>507</v>
      </c>
      <c r="AK46" s="34" t="s">
        <v>508</v>
      </c>
      <c r="AL46" s="34" t="s">
        <v>509</v>
      </c>
      <c r="AM46" s="34" t="s">
        <v>510</v>
      </c>
      <c r="AN46" s="34" t="s">
        <v>511</v>
      </c>
      <c r="AO46" s="34"/>
      <c r="AP46" s="34"/>
      <c r="AQ46" s="34"/>
      <c r="AR46" s="34"/>
      <c r="AS46" s="34"/>
      <c r="AT46" s="34"/>
      <c r="AU46" s="34"/>
      <c r="AV46" s="34"/>
      <c r="AW46" s="34"/>
      <c r="AX46" s="34"/>
      <c r="AY46" s="34"/>
      <c r="AZ46" s="34"/>
      <c r="BA46" s="34"/>
      <c r="BB46" s="34"/>
      <c r="BC46" s="34"/>
      <c r="BD46" s="34"/>
      <c r="BE46" s="34"/>
      <c r="BF46" s="34"/>
    </row>
    <row r="47" spans="1:58" s="33" customFormat="1" ht="48.75" customHeight="1" x14ac:dyDescent="0.15">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426"/>
      <c r="U47" s="1"/>
      <c r="V47" s="390"/>
      <c r="W47" s="390"/>
      <c r="X47" s="386"/>
      <c r="Y47" s="390"/>
      <c r="Z47" s="390"/>
      <c r="AA47" s="378" t="s">
        <v>790</v>
      </c>
      <c r="AB47" s="281" t="s">
        <v>459</v>
      </c>
      <c r="AC47" s="376" t="s">
        <v>526</v>
      </c>
      <c r="AD47" s="376" t="s">
        <v>525</v>
      </c>
      <c r="AE47" s="386"/>
      <c r="AF47" s="377" t="s">
        <v>47</v>
      </c>
      <c r="AG47" s="377" t="s">
        <v>38</v>
      </c>
      <c r="AH47" s="377" t="s">
        <v>46</v>
      </c>
      <c r="AI47" s="34" t="s">
        <v>36</v>
      </c>
      <c r="AJ47" s="34" t="s">
        <v>39</v>
      </c>
      <c r="AK47" s="34" t="s">
        <v>40</v>
      </c>
      <c r="AL47" s="34" t="s">
        <v>41</v>
      </c>
      <c r="AM47" s="34" t="s">
        <v>94</v>
      </c>
      <c r="AN47" s="34" t="s">
        <v>95</v>
      </c>
      <c r="AO47" s="34"/>
      <c r="AP47" s="34"/>
      <c r="AQ47" s="34"/>
      <c r="AR47" s="34"/>
      <c r="AS47" s="34"/>
      <c r="AT47" s="34"/>
      <c r="AU47" s="34"/>
      <c r="AV47" s="34"/>
      <c r="AW47" s="34"/>
      <c r="AX47" s="34"/>
      <c r="AY47" s="34"/>
      <c r="AZ47" s="34"/>
      <c r="BA47" s="34"/>
      <c r="BB47" s="34"/>
      <c r="BC47" s="34"/>
      <c r="BD47" s="34"/>
      <c r="BE47" s="34"/>
      <c r="BF47" s="34"/>
    </row>
    <row r="48" spans="1:58" s="33" customFormat="1" ht="12.75" hidden="1" customHeight="1" x14ac:dyDescent="0.15">
      <c r="A48" s="20">
        <v>5</v>
      </c>
      <c r="B48" s="20"/>
      <c r="C48" s="35"/>
      <c r="D48" s="36"/>
      <c r="E48" s="37" t="s">
        <v>199</v>
      </c>
      <c r="F48" s="38"/>
      <c r="G48" s="38"/>
      <c r="H48" s="36"/>
      <c r="I48" s="38"/>
      <c r="J48" s="38"/>
      <c r="K48" s="38"/>
      <c r="L48" s="38"/>
      <c r="M48" s="38"/>
      <c r="N48" s="38"/>
      <c r="O48" s="38"/>
      <c r="P48" s="39"/>
      <c r="Q48" s="38"/>
      <c r="R48" s="40"/>
      <c r="S48" s="40"/>
      <c r="T48" s="427"/>
      <c r="U48" s="1"/>
      <c r="V48" s="390"/>
      <c r="W48" s="390"/>
      <c r="X48" s="386"/>
      <c r="Y48" s="390"/>
      <c r="Z48" s="390"/>
      <c r="AA48" s="388"/>
      <c r="AB48" s="281"/>
      <c r="AC48" s="386"/>
      <c r="AD48" s="386"/>
      <c r="AE48" s="386"/>
      <c r="AF48" s="377"/>
      <c r="AG48" s="377"/>
      <c r="AH48" s="377"/>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hidden="1" customHeight="1" x14ac:dyDescent="0.15">
      <c r="A49" s="41" t="s">
        <v>341</v>
      </c>
      <c r="B49" s="25" t="s">
        <v>98</v>
      </c>
      <c r="C49" s="42" t="s">
        <v>318</v>
      </c>
      <c r="D49" s="43"/>
      <c r="E49" s="65" t="s">
        <v>351</v>
      </c>
      <c r="F49" s="33">
        <f>IF(E49="","",MATCH(E49,AF49:BB49,0))</f>
        <v>1</v>
      </c>
      <c r="H49" s="43"/>
      <c r="P49" s="47"/>
      <c r="R49" s="46" t="str">
        <f>IF(F49="","",INDEX(AF50:BB50,1,F49))</f>
        <v>無記号</v>
      </c>
      <c r="S49" s="22" t="str">
        <f>IF(R49="","",IF(R49="無記号","",R49))</f>
        <v/>
      </c>
      <c r="T49" s="428"/>
      <c r="U49" s="1"/>
      <c r="V49" s="390"/>
      <c r="W49" s="390"/>
      <c r="X49" s="386"/>
      <c r="Y49" s="390"/>
      <c r="Z49" s="390"/>
      <c r="AA49" s="388"/>
      <c r="AB49" s="281"/>
      <c r="AC49" s="386"/>
      <c r="AD49" s="386"/>
      <c r="AE49" s="386"/>
      <c r="AF49" s="34" t="s">
        <v>351</v>
      </c>
      <c r="AG49" s="34" t="s">
        <v>381</v>
      </c>
      <c r="AH49" s="34" t="s">
        <v>207</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hidden="1" customHeight="1" x14ac:dyDescent="0.15">
      <c r="A50" s="19"/>
      <c r="B50" s="20"/>
      <c r="C50" s="48"/>
      <c r="D50" s="49"/>
      <c r="E50" s="58"/>
      <c r="F50" s="50"/>
      <c r="G50" s="50"/>
      <c r="H50" s="49"/>
      <c r="I50" s="50"/>
      <c r="J50" s="50"/>
      <c r="K50" s="50"/>
      <c r="L50" s="50"/>
      <c r="M50" s="50"/>
      <c r="N50" s="50"/>
      <c r="O50" s="50"/>
      <c r="P50" s="51"/>
      <c r="Q50" s="50"/>
      <c r="R50" s="52"/>
      <c r="S50" s="52"/>
      <c r="T50" s="426"/>
      <c r="U50" s="1"/>
      <c r="V50" s="390"/>
      <c r="W50" s="390"/>
      <c r="X50" s="386"/>
      <c r="Y50" s="390"/>
      <c r="Z50" s="390"/>
      <c r="AA50" s="388"/>
      <c r="AB50" s="281"/>
      <c r="AC50" s="386"/>
      <c r="AD50" s="386"/>
      <c r="AE50" s="386"/>
      <c r="AF50" s="34" t="s">
        <v>198</v>
      </c>
      <c r="AG50" s="377" t="s">
        <v>80</v>
      </c>
      <c r="AH50" s="377" t="s">
        <v>117</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
      <c r="U51" s="1"/>
      <c r="V51" s="390"/>
      <c r="W51" s="390"/>
      <c r="X51" s="386"/>
      <c r="Y51" s="390"/>
      <c r="Z51" s="390"/>
      <c r="AA51" s="388"/>
      <c r="AB51" s="281"/>
      <c r="AC51" s="386"/>
      <c r="AD51" s="386"/>
      <c r="AE51" s="386"/>
      <c r="AF51" s="34"/>
      <c r="AG51" s="377"/>
      <c r="AH51" s="377"/>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
      <c r="U52" s="1"/>
      <c r="V52" s="390"/>
      <c r="W52" s="390"/>
      <c r="X52" s="386"/>
      <c r="Y52" s="390"/>
      <c r="Z52" s="390"/>
      <c r="AA52" s="388"/>
      <c r="AB52" s="281"/>
      <c r="AC52" s="386"/>
      <c r="AD52" s="386"/>
      <c r="AE52" s="386"/>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
      <c r="U53" s="1"/>
      <c r="V53" s="390"/>
      <c r="W53" s="390"/>
      <c r="X53" s="386"/>
      <c r="Y53" s="390"/>
      <c r="Z53" s="390"/>
      <c r="AA53" s="388"/>
      <c r="AB53" s="388"/>
      <c r="AC53" s="386"/>
      <c r="AD53" s="386"/>
      <c r="AE53" s="386"/>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200</v>
      </c>
      <c r="F54" s="38"/>
      <c r="G54" s="38"/>
      <c r="H54" s="36"/>
      <c r="I54" s="38"/>
      <c r="J54" s="38"/>
      <c r="K54" s="38"/>
      <c r="L54" s="38"/>
      <c r="M54" s="38"/>
      <c r="N54" s="38"/>
      <c r="O54" s="38"/>
      <c r="P54" s="39"/>
      <c r="Q54" s="38"/>
      <c r="R54" s="40"/>
      <c r="S54" s="40"/>
      <c r="T54" s="429"/>
      <c r="U54" s="407"/>
      <c r="V54" s="407"/>
      <c r="W54" s="407"/>
      <c r="Y54" s="407"/>
      <c r="Z54" s="407"/>
      <c r="AA54" s="388"/>
      <c r="AB54" s="388"/>
      <c r="AC54" s="386"/>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614</v>
      </c>
      <c r="B55" s="25" t="s">
        <v>615</v>
      </c>
      <c r="C55" s="42" t="s">
        <v>316</v>
      </c>
      <c r="D55" s="43"/>
      <c r="E55" s="186"/>
      <c r="F55" s="33" t="str">
        <f>IF(E55="","",MATCH(E55,AF55:BA55,0))</f>
        <v/>
      </c>
      <c r="H55" s="43"/>
      <c r="P55" s="47"/>
      <c r="R55" s="46" t="str">
        <f>IF(F55="","",INDEX(AF56:AV56,1,F55))</f>
        <v/>
      </c>
      <c r="S55" s="22" t="str">
        <f>IF(R55="","",IF(R55="無記号","",R55))</f>
        <v/>
      </c>
      <c r="T55" s="430"/>
      <c r="U55" s="407"/>
      <c r="V55" s="407"/>
      <c r="W55" s="407"/>
      <c r="Y55" s="407"/>
      <c r="Z55" s="407"/>
      <c r="AA55" s="388"/>
      <c r="AB55" s="388"/>
      <c r="AC55" s="386"/>
      <c r="AF55" s="34" t="s">
        <v>194</v>
      </c>
      <c r="AG55" s="34" t="s">
        <v>630</v>
      </c>
      <c r="AH55" s="34" t="s">
        <v>796</v>
      </c>
      <c r="AI55" s="34" t="s">
        <v>797</v>
      </c>
      <c r="AJ55" s="34" t="s">
        <v>197</v>
      </c>
      <c r="AK55" s="34" t="s">
        <v>631</v>
      </c>
      <c r="AL55" s="33" t="s">
        <v>800</v>
      </c>
      <c r="AM55" s="34" t="s">
        <v>799</v>
      </c>
      <c r="AN55" s="34"/>
      <c r="AO55" s="34"/>
      <c r="AP55" s="34"/>
      <c r="AQ55" s="34"/>
      <c r="AR55" s="34"/>
      <c r="AS55" s="34"/>
      <c r="AT55" s="34"/>
      <c r="AU55" s="34"/>
      <c r="AV55" s="34"/>
      <c r="BA55" s="34"/>
    </row>
    <row r="56" spans="1:58" s="33" customFormat="1" ht="296.25" customHeight="1" x14ac:dyDescent="0.15">
      <c r="A56" s="41" t="s">
        <v>379</v>
      </c>
      <c r="B56" s="20"/>
      <c r="C56" s="48"/>
      <c r="D56" s="49"/>
      <c r="E56" s="60" t="s">
        <v>784</v>
      </c>
      <c r="F56" s="50"/>
      <c r="G56" s="50"/>
      <c r="H56" s="49"/>
      <c r="I56" s="50"/>
      <c r="J56" s="50"/>
      <c r="K56" s="50"/>
      <c r="L56" s="50"/>
      <c r="M56" s="50"/>
      <c r="N56" s="50"/>
      <c r="O56" s="50"/>
      <c r="P56" s="51"/>
      <c r="Q56" s="50"/>
      <c r="R56" s="52"/>
      <c r="S56" s="52"/>
      <c r="T56" s="431"/>
      <c r="U56" s="407"/>
      <c r="V56" s="407"/>
      <c r="W56" s="407"/>
      <c r="Y56" s="407"/>
      <c r="Z56" s="407"/>
      <c r="AA56" s="388"/>
      <c r="AB56" s="388"/>
      <c r="AC56" s="386"/>
      <c r="AF56" s="394" t="s">
        <v>491</v>
      </c>
      <c r="AG56" s="394" t="s">
        <v>673</v>
      </c>
      <c r="AH56" s="394" t="s">
        <v>34</v>
      </c>
      <c r="AI56" s="394" t="s">
        <v>798</v>
      </c>
      <c r="AJ56" s="394" t="s">
        <v>494</v>
      </c>
      <c r="AK56" s="394" t="s">
        <v>674</v>
      </c>
      <c r="AL56" s="33" t="s">
        <v>35</v>
      </c>
      <c r="AM56" s="394" t="s">
        <v>675</v>
      </c>
      <c r="AN56" s="394"/>
      <c r="AO56" s="394"/>
      <c r="AP56" s="394"/>
      <c r="AQ56" s="394"/>
      <c r="AR56" s="394"/>
      <c r="AS56" s="394"/>
      <c r="AT56" s="394"/>
      <c r="AU56" s="394"/>
      <c r="AV56" s="394"/>
      <c r="BD56" s="34"/>
      <c r="BE56" s="34"/>
      <c r="BF56" s="34"/>
    </row>
    <row r="57" spans="1:58" s="33" customFormat="1" ht="16.5" hidden="1" customHeight="1" x14ac:dyDescent="0.15">
      <c r="A57" s="19"/>
      <c r="B57" s="20"/>
      <c r="C57" s="34"/>
      <c r="E57" s="54"/>
      <c r="R57" s="22"/>
      <c r="S57" s="22"/>
      <c r="T57" s="1"/>
      <c r="U57" s="1"/>
      <c r="V57" s="390"/>
      <c r="W57" s="390"/>
      <c r="X57" s="386"/>
      <c r="Y57" s="390"/>
      <c r="Z57" s="390"/>
      <c r="AA57" s="388"/>
      <c r="AB57" s="388"/>
      <c r="AC57" s="386"/>
      <c r="AD57" s="386"/>
      <c r="AE57" s="386"/>
      <c r="AF57" s="377"/>
      <c r="AG57" s="377"/>
      <c r="AH57" s="377"/>
      <c r="AI57" s="377"/>
      <c r="AJ57" s="377"/>
      <c r="AK57" s="377"/>
      <c r="AL57" s="377"/>
      <c r="AM57" s="377"/>
      <c r="AN57" s="377"/>
      <c r="AO57" s="377"/>
      <c r="AP57" s="377"/>
      <c r="AQ57" s="377"/>
      <c r="AR57" s="377"/>
      <c r="AS57" s="377"/>
      <c r="AT57" s="377"/>
      <c r="AU57" s="377"/>
      <c r="AV57" s="34"/>
      <c r="AW57" s="34"/>
      <c r="AX57" s="34"/>
      <c r="AY57" s="34"/>
      <c r="AZ57" s="34"/>
      <c r="BA57" s="34"/>
      <c r="BB57" s="34"/>
      <c r="BC57" s="34"/>
      <c r="BD57" s="34"/>
      <c r="BE57" s="34"/>
      <c r="BF57" s="34"/>
    </row>
    <row r="58" spans="1:58" s="33" customFormat="1" ht="16.5" hidden="1" customHeight="1" x14ac:dyDescent="0.15">
      <c r="A58" s="19"/>
      <c r="B58" s="55" t="s">
        <v>99</v>
      </c>
      <c r="C58" s="34" t="s">
        <v>85</v>
      </c>
      <c r="E58" s="54"/>
      <c r="R58" s="22"/>
      <c r="S58" s="22" t="str">
        <f>IF(R58="","",IF(R58="無記号","",R58))</f>
        <v/>
      </c>
      <c r="T58" s="1"/>
      <c r="U58" s="1"/>
      <c r="V58" s="390"/>
      <c r="W58" s="390"/>
      <c r="X58" s="386"/>
      <c r="Y58" s="390"/>
      <c r="Z58" s="390"/>
      <c r="AA58" s="388"/>
      <c r="AB58" s="388"/>
      <c r="AC58" s="386"/>
      <c r="AD58" s="386"/>
      <c r="AE58" s="386"/>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
      <c r="U59" s="1"/>
      <c r="V59" s="390"/>
      <c r="W59" s="390"/>
      <c r="X59" s="386"/>
      <c r="Y59" s="390"/>
      <c r="Z59" s="390"/>
      <c r="AA59" s="388"/>
      <c r="AB59" s="388"/>
      <c r="AC59" s="386"/>
      <c r="AD59" s="386"/>
      <c r="AE59" s="386"/>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
      <c r="U60" s="1"/>
      <c r="V60" s="390"/>
      <c r="W60" s="390"/>
      <c r="X60" s="386"/>
      <c r="Y60" s="390"/>
      <c r="Z60" s="390"/>
      <c r="AA60" s="388"/>
      <c r="AB60" s="388"/>
      <c r="AC60" s="386"/>
      <c r="AD60" s="386"/>
      <c r="AE60" s="386"/>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100</v>
      </c>
      <c r="C61" s="34" t="s">
        <v>86</v>
      </c>
      <c r="E61" s="54"/>
      <c r="R61" s="22"/>
      <c r="S61" s="22" t="str">
        <f>IF(R61="","",IF(R61="無記号","",R61))</f>
        <v/>
      </c>
      <c r="T61" s="1"/>
      <c r="U61" s="1"/>
      <c r="V61" s="390"/>
      <c r="W61" s="390"/>
      <c r="X61" s="386"/>
      <c r="Y61" s="390"/>
      <c r="Z61" s="390"/>
      <c r="AA61" s="388"/>
      <c r="AB61" s="388"/>
      <c r="AC61" s="386"/>
      <c r="AD61" s="386"/>
      <c r="AE61" s="386"/>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
      <c r="U62" s="1"/>
      <c r="V62" s="390"/>
      <c r="W62" s="390"/>
      <c r="X62" s="386"/>
      <c r="Y62" s="390"/>
      <c r="Z62" s="390"/>
      <c r="AA62" s="388"/>
      <c r="AB62" s="388"/>
      <c r="AC62" s="386"/>
      <c r="AD62" s="386"/>
      <c r="AE62" s="386"/>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8</v>
      </c>
      <c r="B63" s="20"/>
      <c r="C63" s="35"/>
      <c r="D63" s="36"/>
      <c r="E63" s="37" t="s">
        <v>660</v>
      </c>
      <c r="F63" s="38"/>
      <c r="G63" s="39"/>
      <c r="H63" s="36"/>
      <c r="I63" s="38"/>
      <c r="J63" s="38"/>
      <c r="K63" s="38"/>
      <c r="L63" s="38"/>
      <c r="M63" s="38"/>
      <c r="N63" s="38"/>
      <c r="O63" s="38"/>
      <c r="P63" s="39"/>
      <c r="Q63" s="36"/>
      <c r="R63" s="40"/>
      <c r="S63" s="40"/>
      <c r="T63" s="427"/>
      <c r="U63" s="1"/>
      <c r="V63" s="390"/>
      <c r="W63" s="390"/>
      <c r="X63" s="386"/>
      <c r="Y63" s="390"/>
      <c r="Z63" s="390"/>
      <c r="AA63" s="378"/>
      <c r="AB63" s="378"/>
      <c r="AC63" s="393"/>
      <c r="AD63" s="393"/>
      <c r="AE63" s="386"/>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661</v>
      </c>
      <c r="C64" s="42" t="s">
        <v>662</v>
      </c>
      <c r="D64" s="43"/>
      <c r="E64" s="66" t="s">
        <v>382</v>
      </c>
      <c r="F64" s="33">
        <f>IF(E64="","",MATCH(E64,AF64:BD64,0))</f>
        <v>1</v>
      </c>
      <c r="G64" s="47"/>
      <c r="H64" s="43"/>
      <c r="P64" s="47"/>
      <c r="Q64" s="43"/>
      <c r="R64" s="46" t="str">
        <f>IF(F64="","",INDEX(AF65:BD65,1,F64))</f>
        <v>無記号</v>
      </c>
      <c r="S64" s="22" t="str">
        <f>IF(R64="","",IF(R64="無記号","",R64))</f>
        <v/>
      </c>
      <c r="T64" s="428"/>
      <c r="U64" s="1"/>
      <c r="V64" s="390"/>
      <c r="W64" s="390"/>
      <c r="X64" s="390"/>
      <c r="Y64" s="390"/>
      <c r="Z64" s="390"/>
      <c r="AA64" s="378"/>
      <c r="AB64" s="378"/>
      <c r="AC64" s="393"/>
      <c r="AD64" s="393"/>
      <c r="AE64" s="386"/>
      <c r="AF64" s="34" t="s">
        <v>382</v>
      </c>
      <c r="AG64" s="33" t="s">
        <v>663</v>
      </c>
      <c r="AH64" s="33" t="s">
        <v>664</v>
      </c>
      <c r="AI64" s="34" t="s">
        <v>665</v>
      </c>
      <c r="AJ64" s="33" t="s">
        <v>666</v>
      </c>
      <c r="AK64" s="33" t="s">
        <v>667</v>
      </c>
    </row>
    <row r="65" spans="1:58" s="33" customFormat="1" ht="33" customHeight="1" x14ac:dyDescent="0.15">
      <c r="A65" s="19"/>
      <c r="B65" s="20"/>
      <c r="C65" s="48"/>
      <c r="D65" s="49"/>
      <c r="E65" s="50"/>
      <c r="F65" s="50"/>
      <c r="G65" s="51"/>
      <c r="H65" s="49"/>
      <c r="I65" s="50"/>
      <c r="J65" s="50"/>
      <c r="K65" s="50"/>
      <c r="L65" s="50"/>
      <c r="M65" s="50"/>
      <c r="N65" s="50"/>
      <c r="O65" s="50"/>
      <c r="P65" s="51"/>
      <c r="Q65" s="49"/>
      <c r="R65" s="52"/>
      <c r="S65" s="52"/>
      <c r="T65" s="426"/>
      <c r="U65" s="1"/>
      <c r="V65" s="390"/>
      <c r="W65" s="390"/>
      <c r="X65" s="390"/>
      <c r="Y65" s="390"/>
      <c r="Z65" s="390"/>
      <c r="AA65" s="378"/>
      <c r="AB65" s="378"/>
      <c r="AC65" s="393"/>
      <c r="AD65" s="393"/>
      <c r="AE65" s="386"/>
      <c r="AF65" s="34" t="s">
        <v>198</v>
      </c>
      <c r="AG65" s="33" t="s">
        <v>791</v>
      </c>
      <c r="AH65" s="33" t="s">
        <v>792</v>
      </c>
      <c r="AI65" s="33" t="s">
        <v>38</v>
      </c>
      <c r="AJ65" s="33" t="s">
        <v>72</v>
      </c>
      <c r="AK65" s="33" t="s">
        <v>46</v>
      </c>
    </row>
    <row r="66" spans="1:58" s="33" customFormat="1" ht="12.75" hidden="1" customHeight="1" x14ac:dyDescent="0.15">
      <c r="A66" s="20">
        <v>8</v>
      </c>
      <c r="B66" s="20"/>
      <c r="C66" s="35"/>
      <c r="D66" s="36"/>
      <c r="E66" s="37"/>
      <c r="F66" s="38"/>
      <c r="G66" s="38"/>
      <c r="H66" s="36"/>
      <c r="I66" s="38"/>
      <c r="J66" s="38"/>
      <c r="K66" s="38"/>
      <c r="L66" s="38"/>
      <c r="M66" s="38"/>
      <c r="N66" s="38"/>
      <c r="O66" s="38"/>
      <c r="P66" s="39"/>
      <c r="Q66" s="38"/>
      <c r="R66" s="40"/>
      <c r="S66" s="40"/>
      <c r="T66" s="427"/>
      <c r="U66" s="1"/>
      <c r="V66" s="390"/>
      <c r="W66" s="390"/>
      <c r="X66" s="390"/>
      <c r="Y66" s="390"/>
      <c r="Z66" s="390"/>
      <c r="AA66" s="388"/>
      <c r="AB66" s="388"/>
      <c r="AC66" s="386"/>
      <c r="AD66" s="386"/>
      <c r="AE66" s="386"/>
    </row>
    <row r="67" spans="1:58" s="33" customFormat="1" ht="16.5" hidden="1" customHeight="1" x14ac:dyDescent="0.15">
      <c r="A67" s="19"/>
      <c r="B67" s="25" t="s">
        <v>80</v>
      </c>
      <c r="C67" s="42" t="s">
        <v>203</v>
      </c>
      <c r="D67" s="43"/>
      <c r="E67" s="187" t="s">
        <v>382</v>
      </c>
      <c r="F67" s="33">
        <f>IF(E67="","",MATCH(E67,AF67:BD67,0))</f>
        <v>1</v>
      </c>
      <c r="H67" s="43"/>
      <c r="P67" s="47"/>
      <c r="R67" s="46" t="str">
        <f>IF(F67="","",INDEX(AF68:BD68,1,F67))</f>
        <v>無記号</v>
      </c>
      <c r="S67" s="22" t="str">
        <f>IF(R67="","",IF(R67="無記号","",R67))</f>
        <v/>
      </c>
      <c r="T67" s="47"/>
      <c r="V67" s="386"/>
      <c r="W67" s="386"/>
      <c r="X67" s="386"/>
      <c r="Y67" s="386"/>
      <c r="Z67" s="386"/>
      <c r="AA67" s="281"/>
      <c r="AB67" s="281"/>
      <c r="AC67" s="386"/>
      <c r="AD67" s="386"/>
      <c r="AE67" s="386"/>
      <c r="AF67" s="34" t="s">
        <v>382</v>
      </c>
      <c r="AG67" s="34" t="s">
        <v>383</v>
      </c>
      <c r="AH67" s="34" t="s">
        <v>793</v>
      </c>
      <c r="AI67" s="34" t="s">
        <v>384</v>
      </c>
      <c r="AJ67" s="34" t="s">
        <v>385</v>
      </c>
      <c r="AK67" s="34" t="s">
        <v>386</v>
      </c>
      <c r="AL67" s="34" t="s">
        <v>387</v>
      </c>
      <c r="AM67" s="34" t="s">
        <v>388</v>
      </c>
      <c r="AN67" s="34" t="s">
        <v>389</v>
      </c>
      <c r="AO67" s="34" t="s">
        <v>390</v>
      </c>
      <c r="AP67" s="34" t="s">
        <v>391</v>
      </c>
      <c r="AQ67" s="34" t="s">
        <v>392</v>
      </c>
      <c r="AR67" s="34" t="s">
        <v>393</v>
      </c>
      <c r="AS67" s="34" t="s">
        <v>394</v>
      </c>
      <c r="AT67" s="34" t="s">
        <v>395</v>
      </c>
      <c r="AU67" s="34" t="s">
        <v>396</v>
      </c>
      <c r="AV67" s="34" t="s">
        <v>397</v>
      </c>
      <c r="AW67" s="34" t="s">
        <v>398</v>
      </c>
      <c r="AX67" s="34" t="s">
        <v>399</v>
      </c>
      <c r="AY67" s="34" t="s">
        <v>400</v>
      </c>
      <c r="AZ67" s="34" t="s">
        <v>401</v>
      </c>
      <c r="BA67" s="34" t="s">
        <v>402</v>
      </c>
      <c r="BB67" s="34" t="s">
        <v>403</v>
      </c>
      <c r="BC67" s="34" t="s">
        <v>404</v>
      </c>
      <c r="BD67" s="34" t="s">
        <v>405</v>
      </c>
      <c r="BE67" s="34"/>
      <c r="BF67" s="34"/>
    </row>
    <row r="68" spans="1:58" s="33" customFormat="1" ht="55.5" hidden="1" customHeight="1" x14ac:dyDescent="0.15">
      <c r="A68" s="19"/>
      <c r="B68" s="20"/>
      <c r="C68" s="48"/>
      <c r="D68" s="49"/>
      <c r="E68" s="61" t="str">
        <f>IF(AND(R28="0",AND(R67&lt;&gt;AF68,R67&lt;&gt;"D0")),$AA$69,IF(R44="","",IF(OR(R67="D",R67="D0",R67=""),"",IF(R68=R44,$AA$68,IF(R68&lt;R44,$AB$68,"")))))</f>
        <v/>
      </c>
      <c r="F68" s="50"/>
      <c r="G68" s="50"/>
      <c r="H68" s="49"/>
      <c r="I68" s="50"/>
      <c r="J68" s="50"/>
      <c r="K68" s="50"/>
      <c r="L68" s="50"/>
      <c r="M68" s="50"/>
      <c r="N68" s="50"/>
      <c r="O68" s="50"/>
      <c r="P68" s="67" t="str">
        <f>MID(R67,2,2)</f>
        <v>記号</v>
      </c>
      <c r="Q68" s="50"/>
      <c r="R68" s="97" t="str">
        <f>IF(OR(P68="",P68=$AC$68),"",VALUE(P68))</f>
        <v/>
      </c>
      <c r="S68" s="52"/>
      <c r="T68" s="51"/>
      <c r="V68" s="386"/>
      <c r="W68" s="386"/>
      <c r="X68" s="386"/>
      <c r="Y68" s="386"/>
      <c r="Z68" s="386"/>
      <c r="AA68" s="376" t="s">
        <v>794</v>
      </c>
      <c r="AB68" s="376" t="s">
        <v>411</v>
      </c>
      <c r="AC68" s="386" t="s">
        <v>466</v>
      </c>
      <c r="AD68" s="386" t="s">
        <v>467</v>
      </c>
      <c r="AE68" s="386"/>
      <c r="AF68" s="34" t="s">
        <v>198</v>
      </c>
      <c r="AG68" s="377" t="s">
        <v>38</v>
      </c>
      <c r="AH68" s="377" t="s">
        <v>795</v>
      </c>
      <c r="AI68" s="377" t="s">
        <v>126</v>
      </c>
      <c r="AJ68" s="377" t="s">
        <v>128</v>
      </c>
      <c r="AK68" s="377" t="s">
        <v>130</v>
      </c>
      <c r="AL68" s="377" t="s">
        <v>132</v>
      </c>
      <c r="AM68" s="377" t="s">
        <v>134</v>
      </c>
      <c r="AN68" s="377" t="s">
        <v>136</v>
      </c>
      <c r="AO68" s="377" t="s">
        <v>138</v>
      </c>
      <c r="AP68" s="377" t="s">
        <v>140</v>
      </c>
      <c r="AQ68" s="377" t="s">
        <v>142</v>
      </c>
      <c r="AR68" s="377" t="s">
        <v>144</v>
      </c>
      <c r="AS68" s="377" t="s">
        <v>146</v>
      </c>
      <c r="AT68" s="377" t="s">
        <v>148</v>
      </c>
      <c r="AU68" s="377" t="s">
        <v>150</v>
      </c>
      <c r="AV68" s="377" t="s">
        <v>152</v>
      </c>
      <c r="AW68" s="377" t="s">
        <v>154</v>
      </c>
      <c r="AX68" s="377" t="s">
        <v>156</v>
      </c>
      <c r="AY68" s="377" t="s">
        <v>158</v>
      </c>
      <c r="AZ68" s="377" t="s">
        <v>160</v>
      </c>
      <c r="BA68" s="377" t="s">
        <v>162</v>
      </c>
      <c r="BB68" s="377" t="s">
        <v>164</v>
      </c>
      <c r="BC68" s="377" t="s">
        <v>165</v>
      </c>
      <c r="BD68" s="377" t="s">
        <v>166</v>
      </c>
      <c r="BE68" s="34"/>
      <c r="BF68" s="34"/>
    </row>
    <row r="69" spans="1:58" s="33" customFormat="1" ht="16.5" customHeight="1" x14ac:dyDescent="0.15">
      <c r="A69" s="19"/>
      <c r="B69" s="20"/>
      <c r="C69" s="34"/>
      <c r="E69" s="54"/>
      <c r="R69" s="22"/>
      <c r="S69" s="22"/>
      <c r="V69" s="386"/>
      <c r="W69" s="386"/>
      <c r="X69" s="386"/>
      <c r="Y69" s="386"/>
      <c r="Z69" s="386"/>
      <c r="AA69" s="376" t="s">
        <v>515</v>
      </c>
      <c r="AB69" s="281"/>
      <c r="AC69" s="386"/>
      <c r="AD69" s="386"/>
      <c r="AE69" s="386"/>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V70" s="386"/>
      <c r="W70" s="386"/>
      <c r="X70" s="386"/>
      <c r="Y70" s="386"/>
      <c r="Z70" s="386"/>
      <c r="AA70" s="281"/>
      <c r="AB70" s="281"/>
      <c r="AC70" s="386"/>
      <c r="AD70" s="386"/>
      <c r="AE70" s="386"/>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V71" s="386"/>
      <c r="W71" s="386"/>
      <c r="X71" s="386"/>
      <c r="Y71" s="386"/>
      <c r="Z71" s="386"/>
      <c r="AA71" s="281"/>
      <c r="AB71" s="281"/>
      <c r="AC71" s="386"/>
      <c r="AD71" s="386"/>
      <c r="AE71" s="386"/>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V72" s="386"/>
      <c r="W72" s="386"/>
      <c r="X72" s="386"/>
      <c r="Y72" s="386"/>
      <c r="Z72" s="386"/>
      <c r="AA72" s="281"/>
      <c r="AB72" s="281"/>
      <c r="AC72" s="386"/>
      <c r="AD72" s="386"/>
      <c r="AE72" s="386"/>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V73" s="386"/>
      <c r="W73" s="386"/>
      <c r="X73" s="386"/>
      <c r="Y73" s="386"/>
      <c r="Z73" s="386"/>
      <c r="AA73" s="281"/>
      <c r="AB73" s="281"/>
      <c r="AC73" s="386"/>
      <c r="AD73" s="386"/>
      <c r="AE73" s="386"/>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V74" s="386"/>
      <c r="W74" s="386"/>
      <c r="X74" s="386"/>
      <c r="Y74" s="386"/>
      <c r="Z74" s="386"/>
      <c r="AA74" s="281"/>
      <c r="AB74" s="281"/>
      <c r="AC74" s="386"/>
      <c r="AD74" s="386"/>
      <c r="AE74" s="386"/>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V75" s="386"/>
      <c r="W75" s="386"/>
      <c r="X75" s="386"/>
      <c r="Y75" s="386"/>
      <c r="Z75" s="386"/>
      <c r="AA75" s="281"/>
      <c r="AB75" s="281"/>
      <c r="AC75" s="386"/>
      <c r="AD75" s="386"/>
      <c r="AE75" s="386"/>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V76" s="386"/>
      <c r="W76" s="386"/>
      <c r="X76" s="386"/>
      <c r="Y76" s="386"/>
      <c r="Z76" s="386"/>
      <c r="AA76" s="281"/>
      <c r="AB76" s="281"/>
      <c r="AC76" s="386"/>
      <c r="AD76" s="386"/>
      <c r="AE76" s="386"/>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V77" s="386"/>
      <c r="W77" s="386"/>
      <c r="X77" s="386"/>
      <c r="Y77" s="386"/>
      <c r="Z77" s="386"/>
      <c r="AA77" s="281"/>
      <c r="AB77" s="281"/>
      <c r="AC77" s="386"/>
      <c r="AD77" s="386"/>
      <c r="AE77" s="386"/>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selectLockedCells="1"/>
  <mergeCells count="6">
    <mergeCell ref="K1:O1"/>
    <mergeCell ref="K3:O3"/>
    <mergeCell ref="H8:P8"/>
    <mergeCell ref="E3:I3"/>
    <mergeCell ref="I5:O5"/>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34" xr:uid="{00000000-0002-0000-0100-000001000000}">
      <formula1>$AF$34:$AO$34</formula1>
    </dataValidation>
    <dataValidation type="list" allowBlank="1" showInputMessage="1" showErrorMessage="1" sqref="E43" xr:uid="{00000000-0002-0000-0100-000002000000}">
      <formula1>$AF$43:$BB$43</formula1>
    </dataValidation>
    <dataValidation type="list" allowBlank="1" showInputMessage="1" showErrorMessage="1" sqref="E46" xr:uid="{00000000-0002-0000-0100-000003000000}">
      <formula1>$AF$46:$AN$46</formula1>
    </dataValidation>
    <dataValidation type="list" allowBlank="1" showInputMessage="1" showErrorMessage="1" sqref="E49" xr:uid="{00000000-0002-0000-0100-000004000000}">
      <formula1>$AF$49:$AH$49</formula1>
    </dataValidation>
    <dataValidation type="list" allowBlank="1" showInputMessage="1" showErrorMessage="1" sqref="E31" xr:uid="{00000000-0002-0000-0100-000005000000}">
      <formula1>$AF$31:$AN$31</formula1>
    </dataValidation>
    <dataValidation type="list" allowBlank="1" showInputMessage="1" showErrorMessage="1" sqref="E55" xr:uid="{00000000-0002-0000-0100-000006000000}">
      <formula1>$AF$55:$AM$55</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$AF$28:$AP$28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3" customWidth="1"/>
    <col min="19" max="19" width="1.375" style="63" customWidth="1"/>
    <col min="20" max="21" width="5.125" style="63" hidden="1" customWidth="1"/>
    <col min="22" max="22" width="5.125" style="12" hidden="1" customWidth="1"/>
    <col min="23" max="26" width="2" style="12" hidden="1" customWidth="1"/>
    <col min="27" max="29" width="25.125" style="376" hidden="1" customWidth="1"/>
    <col min="30" max="30" width="15.625" style="12" hidden="1" customWidth="1"/>
    <col min="31" max="31" width="6.5" style="12" hidden="1" customWidth="1"/>
    <col min="32" max="58" width="5.5" style="34" hidden="1" customWidth="1"/>
    <col min="59" max="69" width="8.125" style="12" hidden="1" customWidth="1"/>
    <col min="70" max="77" width="5.125" style="12" hidden="1" customWidth="1"/>
    <col min="78" max="110" width="0" style="12" hidden="1" customWidth="1"/>
    <col min="111" max="16384" width="5.125" style="12"/>
  </cols>
  <sheetData>
    <row r="1" spans="1:58" s="20" customFormat="1" ht="16.5" customHeight="1" x14ac:dyDescent="0.15">
      <c r="A1" s="68"/>
      <c r="C1" s="99" t="s">
        <v>654</v>
      </c>
      <c r="D1" s="100"/>
      <c r="E1" s="101"/>
      <c r="K1" s="484" t="s">
        <v>514</v>
      </c>
      <c r="L1" s="484"/>
      <c r="M1" s="484"/>
      <c r="N1" s="484"/>
      <c r="O1" s="484"/>
      <c r="R1" s="69"/>
      <c r="S1" s="69"/>
      <c r="AA1" s="376"/>
      <c r="AB1" s="376"/>
      <c r="AC1" s="376"/>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8"/>
      <c r="C2" s="98" t="s">
        <v>783</v>
      </c>
      <c r="E2" s="62" t="s">
        <v>609</v>
      </c>
      <c r="K2" s="497" t="s">
        <v>343</v>
      </c>
      <c r="L2" s="497"/>
      <c r="M2" s="497"/>
      <c r="N2" s="497"/>
      <c r="O2" s="497"/>
      <c r="P2" s="86"/>
      <c r="Q2" s="63"/>
      <c r="R2" s="63"/>
      <c r="S2" s="63"/>
      <c r="AA2" s="376"/>
      <c r="AB2" s="376"/>
      <c r="AC2" s="376"/>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8"/>
      <c r="C3" s="24" t="s">
        <v>332</v>
      </c>
      <c r="D3" s="25"/>
      <c r="E3" s="499" t="str">
        <f>IF(OR(E8&lt;&gt;"",E26&lt;&gt;"",E11=AC10),$AB$3,IF(OR(E7="",E49="",E55="",E58="",E10="",E13="",E16="",E19="",E22="",E25=""),"※選択項目に空欄があります。",CONCATENATE(T7,T34,T28,T31,T40,T43,T10,T49,T55,T58,T61,T13,T16,T19,T73,T76,T79,T82,T88,T22,T25)))</f>
        <v>※選択項目に空欄があります。</v>
      </c>
      <c r="F3" s="499"/>
      <c r="G3" s="499"/>
      <c r="H3" s="499"/>
      <c r="I3" s="500"/>
      <c r="J3" s="26"/>
      <c r="K3" s="498" t="s">
        <v>513</v>
      </c>
      <c r="L3" s="498"/>
      <c r="M3" s="498"/>
      <c r="N3" s="498"/>
      <c r="O3" s="498"/>
      <c r="P3" s="498"/>
      <c r="Q3" s="26"/>
      <c r="AA3" s="376" t="s">
        <v>527</v>
      </c>
      <c r="AB3" s="281" t="s">
        <v>528</v>
      </c>
      <c r="AC3" s="376"/>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8"/>
      <c r="C4" s="21"/>
      <c r="E4" s="26"/>
      <c r="F4" s="26"/>
      <c r="G4" s="26"/>
      <c r="H4" s="26"/>
      <c r="I4" s="26"/>
      <c r="J4" s="26"/>
      <c r="K4" s="26"/>
      <c r="L4" s="26"/>
      <c r="M4" s="26"/>
      <c r="N4" s="26"/>
      <c r="O4" s="26"/>
      <c r="P4" s="26"/>
      <c r="Q4" s="26"/>
      <c r="AA4" s="376"/>
      <c r="AB4" s="376"/>
      <c r="AC4" s="376"/>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8"/>
      <c r="B5" s="20"/>
      <c r="C5" s="28" t="s">
        <v>330</v>
      </c>
      <c r="D5" s="29"/>
      <c r="E5" s="30" t="s">
        <v>329</v>
      </c>
      <c r="F5" s="70"/>
      <c r="G5" s="70"/>
      <c r="H5" s="71"/>
      <c r="I5" s="491" t="s">
        <v>331</v>
      </c>
      <c r="J5" s="491"/>
      <c r="K5" s="491"/>
      <c r="L5" s="491"/>
      <c r="M5" s="491"/>
      <c r="N5" s="491"/>
      <c r="O5" s="491"/>
      <c r="P5" s="72"/>
      <c r="Q5" s="70"/>
      <c r="R5" s="30" t="s">
        <v>327</v>
      </c>
      <c r="S5" s="31"/>
      <c r="AA5" s="376"/>
      <c r="AB5" s="376"/>
      <c r="AC5" s="376"/>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93"/>
      <c r="F6" s="493"/>
      <c r="G6" s="494"/>
      <c r="H6" s="371" t="str">
        <f>IF(OR(AND(R7="10-",ベース!R7=$AA$7),AND(R7=$AA$7,ベース!R7="10-")),$AC$8,"")</f>
        <v/>
      </c>
      <c r="I6" s="38"/>
      <c r="J6" s="38"/>
      <c r="K6" s="38"/>
      <c r="L6" s="38"/>
      <c r="M6" s="38"/>
      <c r="N6" s="38"/>
      <c r="O6" s="38"/>
      <c r="P6" s="39"/>
      <c r="Q6" s="38"/>
      <c r="R6" s="73"/>
      <c r="S6" s="74"/>
      <c r="T6" s="20"/>
      <c r="U6" s="20"/>
      <c r="AA6" s="376"/>
      <c r="AB6" s="376"/>
      <c r="AC6" s="376"/>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5" t="s">
        <v>341</v>
      </c>
      <c r="B7" s="25" t="s">
        <v>102</v>
      </c>
      <c r="C7" s="42" t="s">
        <v>314</v>
      </c>
      <c r="D7" s="43"/>
      <c r="E7" s="93" t="s">
        <v>350</v>
      </c>
      <c r="F7" s="33">
        <f>IF(E7="","",MATCH(E7,AF7:BB7,0))</f>
        <v>1</v>
      </c>
      <c r="H7" s="44" t="s">
        <v>344</v>
      </c>
      <c r="I7" s="34"/>
      <c r="J7" s="34"/>
      <c r="K7" s="34"/>
      <c r="L7" s="34"/>
      <c r="M7" s="34"/>
      <c r="N7" s="34"/>
      <c r="O7" s="34"/>
      <c r="P7" s="45"/>
      <c r="R7" s="28" t="str">
        <f>IF(F7="","",INDEX(AF8:BB8,1,F7))</f>
        <v>無記号</v>
      </c>
      <c r="S7" s="47"/>
      <c r="T7" s="33" t="str">
        <f>IF(R7="","",IF(R7="無記号","",R7))</f>
        <v/>
      </c>
      <c r="U7" s="33" t="str">
        <f>IF(F7="","",INDEX(AF8:BB8,1,F7))</f>
        <v>無記号</v>
      </c>
      <c r="AA7" s="376" t="s">
        <v>198</v>
      </c>
      <c r="AB7" s="376"/>
      <c r="AC7" s="376"/>
      <c r="AF7" s="34" t="s">
        <v>350</v>
      </c>
      <c r="AG7" s="34" t="s">
        <v>473</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8"/>
      <c r="B8" s="20"/>
      <c r="C8" s="48"/>
      <c r="D8" s="49"/>
      <c r="E8" s="76" t="str">
        <f>IF(AND(R7="10-",ベース!R7=$AA$7),$AA$8,IF(AND(R7=$AA$7,ベース!R7="10-"),$AB$8,""))</f>
        <v/>
      </c>
      <c r="F8" s="50"/>
      <c r="G8" s="50"/>
      <c r="H8" s="486" t="str">
        <f>IF(R7="10-",AD8,"")</f>
        <v/>
      </c>
      <c r="I8" s="487"/>
      <c r="J8" s="487"/>
      <c r="K8" s="487"/>
      <c r="L8" s="487"/>
      <c r="M8" s="487"/>
      <c r="N8" s="487"/>
      <c r="O8" s="487"/>
      <c r="P8" s="488"/>
      <c r="Q8" s="50"/>
      <c r="R8" s="77"/>
      <c r="S8" s="78"/>
      <c r="T8" s="20"/>
      <c r="U8" s="20"/>
      <c r="AA8" s="376" t="s">
        <v>416</v>
      </c>
      <c r="AB8" s="376" t="s">
        <v>417</v>
      </c>
      <c r="AC8" s="376" t="s">
        <v>458</v>
      </c>
      <c r="AD8" s="376" t="s">
        <v>765</v>
      </c>
      <c r="AF8" s="34" t="s">
        <v>198</v>
      </c>
      <c r="AG8" s="377" t="s">
        <v>408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4"/>
      <c r="D9" s="36"/>
      <c r="E9" s="87"/>
      <c r="F9" s="38"/>
      <c r="G9" s="39"/>
      <c r="H9" s="36"/>
      <c r="I9" s="38"/>
      <c r="J9" s="38"/>
      <c r="K9" s="38"/>
      <c r="L9" s="38"/>
      <c r="M9" s="38"/>
      <c r="N9" s="38"/>
      <c r="O9" s="38"/>
      <c r="P9" s="39"/>
      <c r="Q9" s="38"/>
      <c r="R9" s="73"/>
      <c r="S9" s="74"/>
      <c r="T9" s="20"/>
      <c r="U9" s="20"/>
      <c r="V9" s="20"/>
      <c r="AA9" s="376"/>
      <c r="AB9" s="376"/>
      <c r="AC9" s="376"/>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5" t="s">
        <v>771</v>
      </c>
      <c r="B10" s="25" t="s">
        <v>772</v>
      </c>
      <c r="C10" s="42" t="s">
        <v>320</v>
      </c>
      <c r="D10" s="43"/>
      <c r="E10" s="381" t="s">
        <v>204</v>
      </c>
      <c r="F10" s="33">
        <f>IF(E10="","",MATCH(E10,AF10:BB10,0))</f>
        <v>1</v>
      </c>
      <c r="G10" s="47"/>
      <c r="H10" s="43"/>
      <c r="L10" s="54"/>
      <c r="P10" s="47"/>
      <c r="R10" s="28" t="str">
        <f>IF(F10="","",INDEX(AF11:BB11,1,F10))</f>
        <v>0</v>
      </c>
      <c r="S10" s="47"/>
      <c r="T10" s="33" t="str">
        <f>IF(R10="","",IF(R10="無記号","",R10))</f>
        <v>0</v>
      </c>
      <c r="U10" s="33" t="str">
        <f>IF(F10="","",INDEX(AF11:BB11,1,F10))</f>
        <v>0</v>
      </c>
      <c r="V10" s="33" t="str">
        <f>IF(U10="","",IF(U10="無記号","",U10))</f>
        <v>0</v>
      </c>
      <c r="W10" s="1"/>
      <c r="AA10" s="376" t="s">
        <v>773</v>
      </c>
      <c r="AB10" s="376" t="s">
        <v>774</v>
      </c>
      <c r="AC10" s="376" t="s">
        <v>775</v>
      </c>
      <c r="AF10" s="34" t="s">
        <v>204</v>
      </c>
      <c r="AG10" s="34" t="s">
        <v>482</v>
      </c>
      <c r="AH10" s="34" t="s">
        <v>342</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8"/>
      <c r="B11" s="20"/>
      <c r="C11" s="48"/>
      <c r="D11" s="49"/>
      <c r="E11" s="95" t="str">
        <f>IF(AND(R7="10-",R10="1"),AC10,IF(R10="0",AA10,IF(R10="1",AB10,"")))</f>
        <v>注）仕様書作成sheetでパイロットオプション：高圧タイプの選択は出来ません</v>
      </c>
      <c r="F11" s="50"/>
      <c r="G11" s="51"/>
      <c r="H11" s="49"/>
      <c r="I11" s="50"/>
      <c r="J11" s="50"/>
      <c r="K11" s="50"/>
      <c r="L11" s="88"/>
      <c r="N11" s="50"/>
      <c r="O11" s="50"/>
      <c r="P11" s="51"/>
      <c r="Q11" s="50"/>
      <c r="R11" s="77"/>
      <c r="S11" s="78"/>
      <c r="T11" s="20"/>
      <c r="U11" s="20"/>
      <c r="V11" s="20"/>
      <c r="AA11" s="376"/>
      <c r="AB11" s="376"/>
      <c r="AC11" s="376"/>
      <c r="AF11" s="379" t="s">
        <v>483</v>
      </c>
      <c r="AG11" s="379" t="s">
        <v>484</v>
      </c>
      <c r="AH11" s="33" t="s">
        <v>73</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93"/>
      <c r="F12" s="493"/>
      <c r="G12" s="494"/>
      <c r="H12" s="36"/>
      <c r="I12" s="38"/>
      <c r="J12" s="38"/>
      <c r="K12" s="38"/>
      <c r="L12" s="38"/>
      <c r="M12" s="38"/>
      <c r="N12" s="38"/>
      <c r="O12" s="38"/>
      <c r="P12" s="39"/>
      <c r="Q12" s="38"/>
      <c r="R12" s="73"/>
      <c r="S12" s="74"/>
      <c r="T12" s="20"/>
      <c r="U12" s="20"/>
      <c r="V12" s="20"/>
      <c r="W12" s="1"/>
      <c r="Y12" s="1"/>
      <c r="Z12" s="1"/>
      <c r="AA12" s="378"/>
      <c r="AB12" s="376"/>
      <c r="AC12" s="376"/>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5" t="s">
        <v>341</v>
      </c>
      <c r="B13" s="25" t="s">
        <v>81</v>
      </c>
      <c r="C13" s="42" t="s">
        <v>322</v>
      </c>
      <c r="D13" s="43"/>
      <c r="E13" s="92" t="s">
        <v>512</v>
      </c>
      <c r="F13" s="33">
        <f>IF(E13="","",MATCH(E13,AF13:BB13,0))</f>
        <v>1</v>
      </c>
      <c r="H13" s="43"/>
      <c r="P13" s="47"/>
      <c r="R13" s="28" t="str">
        <f>IF(F13="","",INDEX(AF14:BB14,1,F13))</f>
        <v>5</v>
      </c>
      <c r="S13" s="47"/>
      <c r="T13" s="33" t="str">
        <f>IF(R13="","",IF(R13="無記号","",R13))</f>
        <v>5</v>
      </c>
      <c r="U13" s="33" t="str">
        <f>IF(F13="","",INDEX(AF14:BB14,1,F13))</f>
        <v>5</v>
      </c>
      <c r="V13" s="33" t="str">
        <f>IF(U13="","",IF(U13="無記号","",U13))</f>
        <v>5</v>
      </c>
      <c r="W13" s="1"/>
      <c r="Y13" s="1"/>
      <c r="Z13" s="1"/>
      <c r="AA13" s="378"/>
      <c r="AB13" s="376"/>
      <c r="AC13" s="376"/>
      <c r="AF13" s="34" t="s">
        <v>474</v>
      </c>
      <c r="AG13" s="34" t="s">
        <v>475</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8"/>
      <c r="B14" s="20"/>
      <c r="C14" s="48"/>
      <c r="D14" s="49"/>
      <c r="E14" s="79"/>
      <c r="F14" s="50"/>
      <c r="G14" s="50"/>
      <c r="H14" s="49"/>
      <c r="I14" s="50"/>
      <c r="J14" s="50"/>
      <c r="K14" s="50"/>
      <c r="L14" s="50"/>
      <c r="M14" s="50"/>
      <c r="N14" s="50"/>
      <c r="O14" s="50"/>
      <c r="P14" s="51"/>
      <c r="Q14" s="50"/>
      <c r="R14" s="77"/>
      <c r="S14" s="78"/>
      <c r="T14" s="20"/>
      <c r="U14" s="20"/>
      <c r="V14" s="20"/>
      <c r="W14" s="1"/>
      <c r="Y14" s="1"/>
      <c r="Z14" s="1"/>
      <c r="AA14" s="378"/>
      <c r="AB14" s="376"/>
      <c r="AC14" s="376"/>
      <c r="AF14" s="377" t="s">
        <v>336</v>
      </c>
      <c r="AG14" s="377" t="s">
        <v>337</v>
      </c>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34"/>
      <c r="BD14" s="34"/>
      <c r="BE14" s="34"/>
      <c r="BF14" s="34"/>
    </row>
    <row r="15" spans="1:58" s="33" customFormat="1" ht="16.5" customHeight="1" x14ac:dyDescent="0.15">
      <c r="A15" s="33">
        <v>4</v>
      </c>
      <c r="B15" s="20"/>
      <c r="C15" s="35"/>
      <c r="D15" s="36"/>
      <c r="E15" s="495" t="s">
        <v>200</v>
      </c>
      <c r="F15" s="495"/>
      <c r="G15" s="496"/>
      <c r="H15" s="36"/>
      <c r="I15" s="38"/>
      <c r="J15" s="38"/>
      <c r="K15" s="38"/>
      <c r="L15" s="38"/>
      <c r="M15" s="38"/>
      <c r="N15" s="38"/>
      <c r="O15" s="38"/>
      <c r="P15" s="39"/>
      <c r="Q15" s="38"/>
      <c r="R15" s="73"/>
      <c r="S15" s="74"/>
      <c r="T15" s="20"/>
      <c r="U15" s="20"/>
      <c r="V15" s="20"/>
      <c r="W15" s="1"/>
      <c r="Y15" s="1"/>
      <c r="Z15" s="1"/>
      <c r="AA15" s="378"/>
      <c r="AB15" s="376"/>
      <c r="AC15" s="376"/>
      <c r="AF15" s="377"/>
      <c r="AG15" s="377"/>
      <c r="AH15" s="377"/>
      <c r="AI15" s="377"/>
      <c r="AJ15" s="377"/>
      <c r="AK15" s="377"/>
      <c r="AL15" s="377"/>
      <c r="AM15" s="377"/>
      <c r="AN15" s="377"/>
      <c r="AO15" s="377"/>
      <c r="AP15" s="377"/>
      <c r="AQ15" s="377"/>
      <c r="AR15" s="377"/>
      <c r="AS15" s="377"/>
      <c r="AT15" s="377"/>
      <c r="AU15" s="377"/>
      <c r="AV15" s="377"/>
      <c r="AW15" s="377"/>
      <c r="AX15" s="377"/>
      <c r="AY15" s="377"/>
      <c r="AZ15" s="377"/>
      <c r="BA15" s="377"/>
      <c r="BB15" s="377"/>
      <c r="BC15" s="34"/>
      <c r="BD15" s="34"/>
      <c r="BE15" s="34"/>
      <c r="BF15" s="34"/>
    </row>
    <row r="16" spans="1:58" s="33" customFormat="1" ht="16.5" customHeight="1" x14ac:dyDescent="0.15">
      <c r="A16" s="75" t="s">
        <v>341</v>
      </c>
      <c r="B16" s="25" t="s">
        <v>113</v>
      </c>
      <c r="C16" s="42" t="s">
        <v>323</v>
      </c>
      <c r="D16" s="43"/>
      <c r="E16" s="185"/>
      <c r="F16" s="33" t="str">
        <f>IF(E16="","",MATCH(E16,AF16:BB16,0))</f>
        <v/>
      </c>
      <c r="H16" s="43"/>
      <c r="P16" s="47"/>
      <c r="R16" s="28" t="str">
        <f>IF(F16="","",INDEX(AF17:BB17,1,F16))</f>
        <v/>
      </c>
      <c r="S16" s="47"/>
      <c r="T16" s="33" t="str">
        <f>IF(R16="","",IF(R16="無記号","",R16))</f>
        <v/>
      </c>
      <c r="U16" s="33" t="str">
        <f>IF(F16="","",INDEX(AF17:BB17,1,F16))</f>
        <v/>
      </c>
      <c r="V16" s="33" t="str">
        <f>IF(U16="","",IF(U16="無記号","",U16))</f>
        <v/>
      </c>
      <c r="W16" s="1"/>
      <c r="Y16" s="1"/>
      <c r="Z16" s="1"/>
      <c r="AA16" s="378"/>
      <c r="AB16" s="376"/>
      <c r="AC16" s="376"/>
      <c r="AF16" s="34" t="s">
        <v>212</v>
      </c>
      <c r="AG16" s="34" t="s">
        <v>213</v>
      </c>
      <c r="AH16" s="34" t="s">
        <v>214</v>
      </c>
      <c r="AI16" s="34" t="s">
        <v>412</v>
      </c>
      <c r="AJ16" s="34" t="s">
        <v>413</v>
      </c>
      <c r="AK16" s="34" t="s">
        <v>414</v>
      </c>
      <c r="AL16" s="34" t="s">
        <v>415</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51.75" customHeight="1" x14ac:dyDescent="0.15">
      <c r="A17" s="68"/>
      <c r="B17" s="20"/>
      <c r="C17" s="80" t="s">
        <v>361</v>
      </c>
      <c r="D17" s="49"/>
      <c r="E17" s="81" t="str">
        <f>IF(AND(OR(ベース!R31=2,ベース!R31=3),OR(バルブ!R16="NS",バルブ!R16="NZ")),バルブ!$AC$17,IF(AND(OR(ベース!R31=4,ベース!R31=5),OR(バルブ!R16="S",バルブ!R16="Z")),バルブ!$AD$17,""))</f>
        <v/>
      </c>
      <c r="F17" s="50"/>
      <c r="G17" s="50"/>
      <c r="H17" s="49"/>
      <c r="I17" s="50"/>
      <c r="J17" s="50"/>
      <c r="K17" s="50"/>
      <c r="L17" s="50"/>
      <c r="M17" s="50"/>
      <c r="N17" s="50"/>
      <c r="O17" s="50"/>
      <c r="P17" s="51"/>
      <c r="Q17" s="50"/>
      <c r="R17" s="77"/>
      <c r="S17" s="78"/>
      <c r="T17" s="20"/>
      <c r="U17" s="20"/>
      <c r="V17" s="20"/>
      <c r="W17" s="1"/>
      <c r="Y17" s="1"/>
      <c r="Z17" s="1"/>
      <c r="AA17" s="378" t="s">
        <v>476</v>
      </c>
      <c r="AB17" s="376" t="s">
        <v>198</v>
      </c>
      <c r="AC17" s="378" t="s">
        <v>612</v>
      </c>
      <c r="AD17" s="378" t="s">
        <v>613</v>
      </c>
      <c r="AF17" s="34" t="s">
        <v>198</v>
      </c>
      <c r="AG17" s="377" t="s">
        <v>117</v>
      </c>
      <c r="AH17" s="377" t="s">
        <v>47</v>
      </c>
      <c r="AI17" s="34" t="s">
        <v>80</v>
      </c>
      <c r="AJ17" s="34" t="s">
        <v>75</v>
      </c>
      <c r="AK17" s="34" t="s">
        <v>477</v>
      </c>
      <c r="AL17" s="34" t="s">
        <v>478</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93"/>
      <c r="F18" s="493"/>
      <c r="G18" s="494"/>
      <c r="H18" s="36"/>
      <c r="I18" s="38"/>
      <c r="J18" s="38"/>
      <c r="K18" s="38"/>
      <c r="L18" s="38"/>
      <c r="M18" s="38"/>
      <c r="N18" s="38"/>
      <c r="O18" s="38"/>
      <c r="P18" s="39"/>
      <c r="Q18" s="38"/>
      <c r="R18" s="73"/>
      <c r="S18" s="74"/>
      <c r="T18" s="20"/>
      <c r="U18" s="20"/>
      <c r="V18" s="20"/>
      <c r="W18" s="1"/>
      <c r="Y18" s="1"/>
      <c r="Z18" s="1"/>
      <c r="AA18" s="378"/>
      <c r="AB18" s="376"/>
      <c r="AC18" s="376"/>
      <c r="AF18" s="377"/>
      <c r="AG18" s="377"/>
      <c r="AH18" s="377"/>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5" t="s">
        <v>341</v>
      </c>
      <c r="B19" s="25" t="s">
        <v>114</v>
      </c>
      <c r="C19" s="42" t="s">
        <v>359</v>
      </c>
      <c r="D19" s="43"/>
      <c r="E19" s="175" t="s">
        <v>325</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1"/>
      <c r="Y19" s="1"/>
      <c r="Z19" s="1"/>
      <c r="AA19" s="378"/>
      <c r="AB19" s="376"/>
      <c r="AC19" s="376"/>
      <c r="AF19" s="34" t="s">
        <v>325</v>
      </c>
      <c r="AG19" s="34" t="s">
        <v>222</v>
      </c>
      <c r="AH19" s="34" t="s">
        <v>693</v>
      </c>
      <c r="AI19" s="34" t="s">
        <v>223</v>
      </c>
      <c r="AJ19" s="34" t="s">
        <v>694</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1.25" customHeight="1" x14ac:dyDescent="0.15">
      <c r="A20" s="68"/>
      <c r="B20" s="20"/>
      <c r="C20" s="48"/>
      <c r="D20" s="49"/>
      <c r="E20" s="289" t="s">
        <v>699</v>
      </c>
      <c r="F20" s="50"/>
      <c r="G20" s="50"/>
      <c r="H20" s="49"/>
      <c r="I20" s="50"/>
      <c r="J20" s="50"/>
      <c r="K20" s="50"/>
      <c r="L20" s="50"/>
      <c r="M20" s="50"/>
      <c r="N20" s="50"/>
      <c r="O20" s="50"/>
      <c r="P20" s="51"/>
      <c r="Q20" s="50"/>
      <c r="R20" s="77"/>
      <c r="S20" s="78"/>
      <c r="T20" s="20"/>
      <c r="U20" s="20"/>
      <c r="V20" s="20"/>
      <c r="W20" s="1"/>
      <c r="Y20" s="1"/>
      <c r="Z20" s="1"/>
      <c r="AA20" s="378"/>
      <c r="AB20" s="376"/>
      <c r="AC20" s="376"/>
      <c r="AF20" s="34" t="s">
        <v>198</v>
      </c>
      <c r="AG20" s="377" t="s">
        <v>38</v>
      </c>
      <c r="AH20" s="33" t="s">
        <v>39</v>
      </c>
      <c r="AI20" s="377" t="s">
        <v>40</v>
      </c>
      <c r="AJ20" s="34" t="s">
        <v>73</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93"/>
      <c r="F21" s="493"/>
      <c r="G21" s="494"/>
      <c r="H21" s="36"/>
      <c r="I21" s="38"/>
      <c r="J21" s="38"/>
      <c r="K21" s="38"/>
      <c r="L21" s="38"/>
      <c r="M21" s="38"/>
      <c r="N21" s="38"/>
      <c r="O21" s="38"/>
      <c r="P21" s="39"/>
      <c r="Q21" s="38"/>
      <c r="R21" s="73"/>
      <c r="S21" s="74"/>
      <c r="T21" s="20"/>
      <c r="U21" s="20"/>
      <c r="V21" s="20"/>
      <c r="W21" s="1"/>
      <c r="X21" s="1"/>
      <c r="Y21" s="1"/>
      <c r="Z21" s="1"/>
      <c r="AA21" s="378"/>
      <c r="AB21" s="378"/>
      <c r="AC21" s="376"/>
    </row>
    <row r="22" spans="1:58" s="33" customFormat="1" ht="16.5" customHeight="1" x14ac:dyDescent="0.15">
      <c r="A22" s="75" t="s">
        <v>341</v>
      </c>
      <c r="B22" s="25" t="s">
        <v>80</v>
      </c>
      <c r="C22" s="42" t="s">
        <v>324</v>
      </c>
      <c r="D22" s="43"/>
      <c r="E22" s="175" t="s">
        <v>326</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76"/>
      <c r="AB22" s="376"/>
      <c r="AC22" s="376"/>
      <c r="AF22" s="34" t="s">
        <v>326</v>
      </c>
      <c r="AG22" s="34" t="s">
        <v>215</v>
      </c>
      <c r="AH22" s="34" t="s">
        <v>479</v>
      </c>
      <c r="AI22" s="34" t="s">
        <v>480</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8"/>
      <c r="C23" s="48"/>
      <c r="D23" s="49"/>
      <c r="E23" s="96" t="str">
        <f>IF(OR(R22="B",R22="H"),$AA$23,"")</f>
        <v/>
      </c>
      <c r="F23" s="50"/>
      <c r="G23" s="50"/>
      <c r="H23" s="49"/>
      <c r="I23" s="50"/>
      <c r="J23" s="50"/>
      <c r="K23" s="50"/>
      <c r="L23" s="50"/>
      <c r="M23" s="50"/>
      <c r="N23" s="50"/>
      <c r="O23" s="50"/>
      <c r="P23" s="51"/>
      <c r="Q23" s="50"/>
      <c r="R23" s="50"/>
      <c r="S23" s="51"/>
      <c r="AA23" s="376" t="s">
        <v>752</v>
      </c>
      <c r="AB23" s="376"/>
      <c r="AC23" s="376"/>
      <c r="AF23" s="34" t="s">
        <v>198</v>
      </c>
      <c r="AG23" s="377" t="s">
        <v>46</v>
      </c>
      <c r="AH23" s="377" t="s">
        <v>96</v>
      </c>
      <c r="AI23" s="377" t="s">
        <v>94</v>
      </c>
      <c r="AJ23" s="377"/>
      <c r="AK23" s="377"/>
      <c r="AL23" s="377"/>
      <c r="AM23" s="377"/>
      <c r="AN23" s="377"/>
      <c r="AO23" s="377"/>
      <c r="AP23" s="377"/>
      <c r="AQ23" s="377"/>
      <c r="AR23" s="377"/>
      <c r="AS23" s="377"/>
      <c r="AT23" s="377"/>
      <c r="AU23" s="377"/>
      <c r="AV23" s="377"/>
      <c r="AW23" s="377"/>
      <c r="AX23" s="377"/>
      <c r="AY23" s="377"/>
      <c r="AZ23" s="377"/>
      <c r="BA23" s="377"/>
      <c r="BB23" s="377"/>
      <c r="BC23" s="377"/>
      <c r="BD23" s="377"/>
      <c r="BE23" s="34"/>
      <c r="BF23" s="34"/>
    </row>
    <row r="24" spans="1:58" s="33" customFormat="1" ht="16.5" customHeight="1" x14ac:dyDescent="0.15">
      <c r="A24" s="33">
        <v>7</v>
      </c>
      <c r="C24" s="35"/>
      <c r="D24" s="36"/>
      <c r="E24" s="493"/>
      <c r="F24" s="493"/>
      <c r="G24" s="494"/>
      <c r="H24" s="36"/>
      <c r="I24" s="38"/>
      <c r="J24" s="38"/>
      <c r="K24" s="38"/>
      <c r="L24" s="38"/>
      <c r="M24" s="38"/>
      <c r="N24" s="38"/>
      <c r="O24" s="38"/>
      <c r="P24" s="39"/>
      <c r="Q24" s="38"/>
      <c r="R24" s="38"/>
      <c r="S24" s="39"/>
      <c r="AA24" s="376"/>
      <c r="AB24" s="376"/>
      <c r="AC24" s="376"/>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5" t="s">
        <v>341</v>
      </c>
      <c r="B25" s="29" t="s">
        <v>224</v>
      </c>
      <c r="C25" s="42" t="s">
        <v>360</v>
      </c>
      <c r="D25" s="43"/>
      <c r="E25" s="93" t="s">
        <v>217</v>
      </c>
      <c r="F25" s="33">
        <f>IF(E25="","",MATCH(E25,AF25:BB25,0))</f>
        <v>1</v>
      </c>
      <c r="H25" s="44" t="s">
        <v>347</v>
      </c>
      <c r="P25" s="47"/>
      <c r="R25" s="28" t="str">
        <f>IF(F25="","",INDEX(AF26:BB26,1,F25))</f>
        <v>無記号</v>
      </c>
      <c r="S25" s="47"/>
      <c r="T25" s="33" t="str">
        <f>IF(R25="","",IF(R25="無記号","",R25))</f>
        <v/>
      </c>
      <c r="U25" s="33" t="str">
        <f>IF(F25="","",INDEX(AF26:BB26,1,F25))</f>
        <v>無記号</v>
      </c>
      <c r="V25" s="33" t="str">
        <f>IF(U25="","",IF(U25="無記号","",U25))</f>
        <v/>
      </c>
      <c r="AA25" s="376"/>
      <c r="AB25" s="376"/>
      <c r="AC25" s="376"/>
      <c r="AF25" s="34" t="s">
        <v>217</v>
      </c>
      <c r="AG25" s="34" t="s">
        <v>218</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8"/>
      <c r="B26" s="20"/>
      <c r="C26" s="80" t="s">
        <v>345</v>
      </c>
      <c r="D26" s="49"/>
      <c r="E26" s="385" t="str">
        <f>IF(AND(OR(R10="1",R10="■"),R25="-X90"),$AB$26,"")</f>
        <v/>
      </c>
      <c r="F26" s="50"/>
      <c r="G26" s="50"/>
      <c r="H26" s="83" t="s">
        <v>346</v>
      </c>
      <c r="I26" s="50"/>
      <c r="J26" s="50"/>
      <c r="K26" s="50"/>
      <c r="L26" s="50"/>
      <c r="M26" s="50"/>
      <c r="N26" s="50"/>
      <c r="O26" s="50"/>
      <c r="P26" s="51"/>
      <c r="Q26" s="50"/>
      <c r="R26" s="77"/>
      <c r="S26" s="78"/>
      <c r="T26" s="20"/>
      <c r="U26" s="20"/>
      <c r="AA26" s="376" t="s">
        <v>418</v>
      </c>
      <c r="AB26" s="376" t="s">
        <v>781</v>
      </c>
      <c r="AC26" s="376"/>
      <c r="AF26" s="34" t="s">
        <v>198</v>
      </c>
      <c r="AG26" s="379" t="s">
        <v>481</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8"/>
      <c r="B27" s="20"/>
      <c r="C27" s="34"/>
      <c r="E27" s="12"/>
      <c r="R27" s="20"/>
      <c r="S27" s="20"/>
      <c r="T27" s="20"/>
      <c r="U27" s="20"/>
      <c r="AA27" s="376"/>
      <c r="AB27" s="376"/>
      <c r="AC27" s="376"/>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8"/>
      <c r="B28" s="55" t="s">
        <v>104</v>
      </c>
      <c r="C28" s="34" t="s">
        <v>101</v>
      </c>
      <c r="E28" s="12"/>
      <c r="R28" s="20" t="s">
        <v>118</v>
      </c>
      <c r="S28" s="20"/>
      <c r="T28" s="33" t="str">
        <f>IF(R28="","",IF(R28="無記号","",R28))</f>
        <v>SY</v>
      </c>
      <c r="U28" s="20" t="s">
        <v>118</v>
      </c>
      <c r="V28" s="33" t="str">
        <f>IF(U28="","",IF(U28="無記号","",U28))</f>
        <v>SY</v>
      </c>
      <c r="AA28" s="376"/>
      <c r="AB28" s="376"/>
      <c r="AC28" s="376"/>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8"/>
      <c r="B29" s="20"/>
      <c r="C29" s="34"/>
      <c r="E29" s="12"/>
      <c r="R29" s="20"/>
      <c r="S29" s="20"/>
      <c r="T29" s="20"/>
      <c r="U29" s="20"/>
      <c r="V29" s="20"/>
      <c r="AA29" s="376"/>
      <c r="AB29" s="376"/>
      <c r="AC29" s="376"/>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8"/>
      <c r="B30" s="20"/>
      <c r="C30" s="34"/>
      <c r="E30" s="12"/>
      <c r="R30" s="20"/>
      <c r="S30" s="20"/>
      <c r="T30" s="20"/>
      <c r="U30" s="20"/>
      <c r="V30" s="20"/>
      <c r="AA30" s="376"/>
      <c r="AB30" s="376"/>
      <c r="AC30" s="376"/>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8"/>
      <c r="B31" s="55" t="s">
        <v>105</v>
      </c>
      <c r="C31" s="34" t="s">
        <v>103</v>
      </c>
      <c r="E31" s="12"/>
      <c r="R31" s="20">
        <v>7</v>
      </c>
      <c r="S31" s="20"/>
      <c r="T31" s="33">
        <f>IF(R31="","",IF(R31="無記号","",R31))</f>
        <v>7</v>
      </c>
      <c r="U31" s="20">
        <v>5</v>
      </c>
      <c r="V31" s="33">
        <f>IF(U31="","",IF(U31="無記号","",U31))</f>
        <v>5</v>
      </c>
      <c r="AA31" s="376"/>
      <c r="AB31" s="376"/>
      <c r="AC31" s="376"/>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8"/>
      <c r="B32" s="20"/>
      <c r="C32" s="34"/>
      <c r="E32" s="12"/>
      <c r="R32" s="20"/>
      <c r="S32" s="20"/>
      <c r="T32" s="20"/>
      <c r="U32" s="20"/>
      <c r="V32" s="20"/>
      <c r="AA32" s="376"/>
      <c r="AB32" s="376"/>
      <c r="AC32" s="376"/>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8"/>
      <c r="B33" s="20"/>
      <c r="C33" s="34"/>
      <c r="E33" s="12"/>
      <c r="R33" s="20"/>
      <c r="S33" s="20"/>
      <c r="T33" s="20"/>
      <c r="U33" s="20"/>
      <c r="AA33" s="376"/>
      <c r="AB33" s="376"/>
      <c r="AC33" s="376"/>
      <c r="AF33" s="34"/>
      <c r="AG33" s="377"/>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8"/>
      <c r="B34" s="20"/>
      <c r="C34" s="34"/>
      <c r="E34" s="12"/>
      <c r="R34" s="20"/>
      <c r="S34" s="20"/>
      <c r="U34" s="20"/>
      <c r="AA34" s="376"/>
      <c r="AB34" s="376"/>
      <c r="AC34" s="376"/>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8"/>
      <c r="B35" s="20"/>
      <c r="C35" s="34"/>
      <c r="E35" s="12"/>
      <c r="R35" s="20"/>
      <c r="S35" s="20"/>
      <c r="T35" s="20"/>
      <c r="U35" s="20"/>
      <c r="AA35" s="376"/>
      <c r="AB35" s="376"/>
      <c r="AC35" s="376"/>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4" t="s">
        <v>355</v>
      </c>
      <c r="D39" s="36"/>
      <c r="E39" s="85"/>
      <c r="F39" s="38"/>
      <c r="G39" s="38"/>
      <c r="H39" s="36"/>
      <c r="I39" s="38"/>
      <c r="J39" s="38"/>
      <c r="K39" s="38"/>
      <c r="L39" s="38"/>
      <c r="M39" s="38"/>
      <c r="N39" s="38"/>
      <c r="O39" s="38"/>
      <c r="P39" s="39"/>
      <c r="Q39" s="38"/>
      <c r="R39" s="73"/>
      <c r="S39" s="74"/>
      <c r="T39" s="20"/>
      <c r="U39" s="20"/>
      <c r="V39" s="20"/>
      <c r="AA39" s="376"/>
      <c r="AB39" s="376"/>
      <c r="AC39" s="376"/>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5" t="s">
        <v>341</v>
      </c>
      <c r="B40" s="25" t="s">
        <v>106</v>
      </c>
      <c r="C40" s="42" t="s">
        <v>319</v>
      </c>
      <c r="D40" s="43"/>
      <c r="E40" s="86" t="s">
        <v>357</v>
      </c>
      <c r="H40" s="43"/>
      <c r="P40" s="47"/>
      <c r="R40" s="28" t="s">
        <v>220</v>
      </c>
      <c r="S40" s="47"/>
      <c r="T40" s="33" t="s">
        <v>220</v>
      </c>
      <c r="U40" s="33" t="s">
        <v>220</v>
      </c>
      <c r="V40" s="33" t="s">
        <v>220</v>
      </c>
      <c r="AA40" s="376"/>
      <c r="AB40" s="376"/>
      <c r="AC40" s="376"/>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8"/>
      <c r="B41" s="20"/>
      <c r="C41" s="48"/>
      <c r="D41" s="49"/>
      <c r="E41" s="79"/>
      <c r="F41" s="50"/>
      <c r="G41" s="50"/>
      <c r="H41" s="49"/>
      <c r="I41" s="50"/>
      <c r="J41" s="50"/>
      <c r="K41" s="50"/>
      <c r="L41" s="50"/>
      <c r="M41" s="50"/>
      <c r="N41" s="50"/>
      <c r="O41" s="50"/>
      <c r="P41" s="51"/>
      <c r="Q41" s="50"/>
      <c r="R41" s="77"/>
      <c r="S41" s="78"/>
      <c r="T41" s="20"/>
      <c r="U41" s="20"/>
      <c r="V41" s="20"/>
      <c r="AA41" s="376"/>
      <c r="AB41" s="376"/>
      <c r="AC41" s="376"/>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8"/>
      <c r="B42" s="20"/>
      <c r="C42" s="34"/>
      <c r="E42" s="12"/>
      <c r="R42" s="20"/>
      <c r="S42" s="20"/>
      <c r="T42" s="20"/>
      <c r="U42" s="20"/>
      <c r="V42" s="20"/>
      <c r="AA42" s="376"/>
      <c r="AB42" s="376"/>
      <c r="AC42" s="376"/>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8"/>
      <c r="B43" s="55" t="s">
        <v>107</v>
      </c>
      <c r="C43" s="34" t="s">
        <v>119</v>
      </c>
      <c r="E43" s="12"/>
      <c r="R43" s="20">
        <v>0</v>
      </c>
      <c r="S43" s="20"/>
      <c r="T43" s="33">
        <f>IF(R43="","",IF(R43="無記号","",R43))</f>
        <v>0</v>
      </c>
      <c r="U43" s="20">
        <v>3</v>
      </c>
      <c r="V43" s="33">
        <f>IF(U43="","",IF(U43="無記号","",U43))</f>
        <v>3</v>
      </c>
      <c r="AA43" s="376"/>
      <c r="AB43" s="376"/>
      <c r="AC43" s="376"/>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8"/>
      <c r="B44" s="20"/>
      <c r="C44" s="34"/>
      <c r="E44" s="12"/>
      <c r="R44" s="20"/>
      <c r="S44" s="20"/>
      <c r="T44" s="20"/>
      <c r="U44" s="20"/>
      <c r="V44" s="20"/>
      <c r="AA44" s="376"/>
      <c r="AB44" s="376"/>
      <c r="AC44" s="376"/>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4"/>
      <c r="D45" s="36"/>
      <c r="E45" s="87"/>
      <c r="F45" s="38"/>
      <c r="G45" s="39"/>
      <c r="H45" s="36"/>
      <c r="I45" s="38"/>
      <c r="J45" s="38"/>
      <c r="K45" s="38"/>
      <c r="L45" s="38"/>
      <c r="M45" s="38"/>
      <c r="N45" s="38"/>
      <c r="O45" s="38"/>
      <c r="P45" s="39"/>
      <c r="Q45" s="38"/>
      <c r="R45" s="73"/>
      <c r="S45" s="74"/>
      <c r="T45" s="20"/>
      <c r="U45" s="20"/>
      <c r="V45" s="20"/>
      <c r="AA45" s="376"/>
      <c r="AB45" s="376"/>
      <c r="AC45" s="376"/>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5" t="s">
        <v>341</v>
      </c>
      <c r="B46" s="25" t="s">
        <v>108</v>
      </c>
      <c r="C46" s="42"/>
      <c r="D46" s="43"/>
      <c r="E46" s="86"/>
      <c r="G46" s="47"/>
      <c r="H46" s="43"/>
      <c r="L46" s="54"/>
      <c r="P46" s="47"/>
      <c r="R46" s="28" t="s">
        <v>353</v>
      </c>
      <c r="S46" s="47"/>
      <c r="T46" s="33" t="s">
        <v>353</v>
      </c>
      <c r="U46" s="33" t="s">
        <v>353</v>
      </c>
      <c r="V46" s="33" t="s">
        <v>353</v>
      </c>
      <c r="AA46" s="376"/>
      <c r="AB46" s="376"/>
      <c r="AC46" s="376"/>
      <c r="AF46" s="34" t="s">
        <v>204</v>
      </c>
      <c r="AG46" s="34" t="s">
        <v>482</v>
      </c>
      <c r="AH46" s="34" t="s">
        <v>342</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8"/>
      <c r="B47" s="20"/>
      <c r="C47" s="48"/>
      <c r="D47" s="49"/>
      <c r="E47" s="50"/>
      <c r="F47" s="50"/>
      <c r="G47" s="51"/>
      <c r="H47" s="49"/>
      <c r="I47" s="50"/>
      <c r="J47" s="50"/>
      <c r="K47" s="50"/>
      <c r="L47" s="88"/>
      <c r="N47" s="50"/>
      <c r="O47" s="50"/>
      <c r="P47" s="51"/>
      <c r="Q47" s="50"/>
      <c r="R47" s="77"/>
      <c r="S47" s="78"/>
      <c r="T47" s="20"/>
      <c r="U47" s="20"/>
      <c r="V47" s="20"/>
      <c r="AA47" s="376"/>
      <c r="AB47" s="376"/>
      <c r="AC47" s="376"/>
      <c r="AF47" s="379" t="s">
        <v>483</v>
      </c>
      <c r="AG47" s="379" t="s">
        <v>484</v>
      </c>
      <c r="AH47" s="33" t="s">
        <v>73</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9" t="s">
        <v>356</v>
      </c>
      <c r="D48" s="36"/>
      <c r="E48" s="87"/>
      <c r="F48" s="38"/>
      <c r="G48" s="39"/>
      <c r="H48" s="36"/>
      <c r="I48" s="38"/>
      <c r="J48" s="38"/>
      <c r="K48" s="38"/>
      <c r="L48" s="38"/>
      <c r="M48" s="38"/>
      <c r="N48" s="38"/>
      <c r="O48" s="38"/>
      <c r="P48" s="39"/>
      <c r="Q48" s="38"/>
      <c r="R48" s="73"/>
      <c r="S48" s="74"/>
      <c r="T48" s="20"/>
      <c r="U48" s="20"/>
      <c r="V48" s="20"/>
      <c r="AA48" s="376"/>
      <c r="AB48" s="376"/>
      <c r="AC48" s="376"/>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5" t="s">
        <v>341</v>
      </c>
      <c r="B49" s="25" t="s">
        <v>109</v>
      </c>
      <c r="C49" s="42" t="s">
        <v>120</v>
      </c>
      <c r="D49" s="43"/>
      <c r="E49" s="90" t="s">
        <v>358</v>
      </c>
      <c r="F49" s="33" t="e">
        <f>IF(E49="","",MATCH(E49,AF49:BB49,0))</f>
        <v>#N/A</v>
      </c>
      <c r="G49" s="47"/>
      <c r="H49" s="43"/>
      <c r="L49" s="54"/>
      <c r="P49" s="47"/>
      <c r="R49" s="28" t="s">
        <v>354</v>
      </c>
      <c r="S49" s="47"/>
      <c r="T49" s="33" t="s">
        <v>354</v>
      </c>
      <c r="U49" s="33" t="s">
        <v>354</v>
      </c>
      <c r="V49" s="33" t="s">
        <v>354</v>
      </c>
      <c r="W49" s="380"/>
      <c r="X49" s="380"/>
      <c r="Y49" s="380"/>
      <c r="Z49" s="380"/>
      <c r="AA49" s="378"/>
      <c r="AB49" s="378"/>
      <c r="AC49" s="378"/>
      <c r="AF49" s="34" t="s">
        <v>206</v>
      </c>
      <c r="AG49" s="34" t="s">
        <v>207</v>
      </c>
      <c r="AH49" s="34" t="s">
        <v>342</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8"/>
      <c r="B50" s="20"/>
      <c r="C50" s="48"/>
      <c r="D50" s="49"/>
      <c r="E50" s="76"/>
      <c r="F50" s="50"/>
      <c r="G50" s="51"/>
      <c r="H50" s="49"/>
      <c r="I50" s="50"/>
      <c r="J50" s="50"/>
      <c r="K50" s="50"/>
      <c r="L50" s="88"/>
      <c r="M50" s="50"/>
      <c r="N50" s="50"/>
      <c r="O50" s="50"/>
      <c r="P50" s="51"/>
      <c r="Q50" s="50"/>
      <c r="R50" s="77"/>
      <c r="S50" s="78"/>
      <c r="T50" s="20"/>
      <c r="U50" s="20"/>
      <c r="V50" s="20"/>
      <c r="W50" s="1"/>
      <c r="Z50" s="1"/>
      <c r="AA50" s="378"/>
      <c r="AB50" s="376"/>
      <c r="AC50" s="378"/>
      <c r="AF50" s="34" t="s">
        <v>198</v>
      </c>
      <c r="AG50" s="377" t="s">
        <v>117</v>
      </c>
      <c r="AH50" s="33" t="s">
        <v>73</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9" t="s">
        <v>356</v>
      </c>
      <c r="D51" s="36"/>
      <c r="E51" s="87"/>
      <c r="F51" s="38"/>
      <c r="G51" s="39"/>
      <c r="H51" s="36"/>
      <c r="I51" s="38"/>
      <c r="J51" s="38"/>
      <c r="K51" s="38"/>
      <c r="L51" s="38"/>
      <c r="M51" s="38"/>
      <c r="N51" s="38"/>
      <c r="O51" s="38"/>
      <c r="P51" s="39"/>
      <c r="Q51" s="38"/>
      <c r="R51" s="73"/>
      <c r="S51" s="74"/>
      <c r="T51" s="20"/>
      <c r="U51" s="20"/>
      <c r="V51" s="20"/>
      <c r="W51" s="1"/>
      <c r="Z51" s="1"/>
      <c r="AA51" s="378"/>
      <c r="AB51" s="376"/>
      <c r="AC51" s="378"/>
      <c r="AF51" s="377"/>
      <c r="AG51" s="377"/>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5" t="s">
        <v>341</v>
      </c>
      <c r="B52" s="25" t="s">
        <v>110</v>
      </c>
      <c r="C52" s="42" t="s">
        <v>307</v>
      </c>
      <c r="D52" s="43"/>
      <c r="E52" s="90" t="s">
        <v>358</v>
      </c>
      <c r="F52" s="33" t="e">
        <f>IF(E52="","",MATCH(E52,AF52:BB52,0))</f>
        <v>#N/A</v>
      </c>
      <c r="G52" s="47"/>
      <c r="H52" s="43"/>
      <c r="P52" s="47"/>
      <c r="R52" s="28" t="s">
        <v>354</v>
      </c>
      <c r="S52" s="47"/>
      <c r="T52" s="33" t="s">
        <v>354</v>
      </c>
      <c r="U52" s="33" t="s">
        <v>354</v>
      </c>
      <c r="V52" s="33" t="s">
        <v>354</v>
      </c>
      <c r="W52" s="1"/>
      <c r="AA52" s="378"/>
      <c r="AB52" s="376"/>
      <c r="AC52" s="376"/>
      <c r="AF52" s="34" t="s">
        <v>485</v>
      </c>
      <c r="AG52" s="34" t="s">
        <v>205</v>
      </c>
      <c r="AH52" s="34" t="s">
        <v>342</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8"/>
      <c r="B53" s="20"/>
      <c r="C53" s="80" t="s">
        <v>407</v>
      </c>
      <c r="D53" s="49"/>
      <c r="E53" s="82"/>
      <c r="F53" s="50"/>
      <c r="G53" s="51"/>
      <c r="H53" s="49"/>
      <c r="I53" s="50"/>
      <c r="J53" s="50"/>
      <c r="K53" s="50"/>
      <c r="L53" s="50"/>
      <c r="M53" s="50"/>
      <c r="N53" s="50"/>
      <c r="O53" s="50"/>
      <c r="P53" s="51"/>
      <c r="Q53" s="50"/>
      <c r="R53" s="77"/>
      <c r="S53" s="78"/>
      <c r="T53" s="20"/>
      <c r="U53" s="20"/>
      <c r="V53" s="20"/>
      <c r="W53" s="1"/>
      <c r="AA53" s="378"/>
      <c r="AB53" s="376"/>
      <c r="AC53" s="376"/>
      <c r="AF53" s="34" t="s">
        <v>198</v>
      </c>
      <c r="AG53" s="34" t="s">
        <v>94</v>
      </c>
      <c r="AH53" s="33" t="s">
        <v>73</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9" t="s">
        <v>356</v>
      </c>
      <c r="D54" s="36"/>
      <c r="E54" s="87"/>
      <c r="F54" s="38"/>
      <c r="G54" s="39"/>
      <c r="H54" s="36"/>
      <c r="I54" s="38"/>
      <c r="J54" s="38"/>
      <c r="K54" s="38"/>
      <c r="L54" s="38"/>
      <c r="M54" s="38"/>
      <c r="N54" s="38"/>
      <c r="O54" s="38"/>
      <c r="P54" s="39"/>
      <c r="Q54" s="38"/>
      <c r="R54" s="73"/>
      <c r="S54" s="74"/>
      <c r="T54" s="20"/>
      <c r="U54" s="20"/>
      <c r="V54" s="20"/>
      <c r="W54" s="1"/>
      <c r="AA54" s="378"/>
      <c r="AB54" s="376"/>
      <c r="AC54" s="376"/>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5" t="s">
        <v>341</v>
      </c>
      <c r="B55" s="25" t="s">
        <v>111</v>
      </c>
      <c r="C55" s="42" t="s">
        <v>321</v>
      </c>
      <c r="D55" s="43"/>
      <c r="E55" s="90" t="s">
        <v>358</v>
      </c>
      <c r="F55" s="33" t="e">
        <f>IF(E55="","",MATCH(E55,AF55:BB55,0))</f>
        <v>#N/A</v>
      </c>
      <c r="G55" s="47"/>
      <c r="H55" s="43"/>
      <c r="P55" s="47"/>
      <c r="R55" s="28" t="s">
        <v>354</v>
      </c>
      <c r="S55" s="47"/>
      <c r="T55" s="33" t="s">
        <v>354</v>
      </c>
      <c r="U55" s="33" t="s">
        <v>354</v>
      </c>
      <c r="V55" s="33" t="s">
        <v>354</v>
      </c>
      <c r="W55" s="1"/>
      <c r="Y55" s="1"/>
      <c r="Z55" s="1"/>
      <c r="AA55" s="378"/>
      <c r="AB55" s="376"/>
      <c r="AC55" s="376"/>
      <c r="AF55" s="34" t="s">
        <v>210</v>
      </c>
      <c r="AG55" s="34" t="s">
        <v>209</v>
      </c>
      <c r="AH55" s="34" t="s">
        <v>208</v>
      </c>
      <c r="AI55" s="34" t="s">
        <v>342</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8"/>
      <c r="B56" s="20"/>
      <c r="C56" s="48"/>
      <c r="D56" s="49"/>
      <c r="E56" s="82"/>
      <c r="F56" s="50"/>
      <c r="G56" s="51"/>
      <c r="H56" s="49"/>
      <c r="I56" s="50"/>
      <c r="J56" s="50"/>
      <c r="K56" s="50"/>
      <c r="L56" s="50"/>
      <c r="M56" s="50"/>
      <c r="N56" s="50"/>
      <c r="O56" s="50"/>
      <c r="P56" s="51"/>
      <c r="Q56" s="50"/>
      <c r="R56" s="77"/>
      <c r="S56" s="78"/>
      <c r="T56" s="20"/>
      <c r="U56" s="20"/>
      <c r="V56" s="20"/>
      <c r="W56" s="1"/>
      <c r="Y56" s="1"/>
      <c r="Z56" s="1"/>
      <c r="AA56" s="378"/>
      <c r="AB56" s="376"/>
      <c r="AC56" s="376"/>
      <c r="AF56" s="34" t="s">
        <v>198</v>
      </c>
      <c r="AG56" s="34" t="s">
        <v>46</v>
      </c>
      <c r="AH56" s="34" t="s">
        <v>96</v>
      </c>
      <c r="AI56" s="33" t="s">
        <v>73</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9" t="s">
        <v>356</v>
      </c>
      <c r="D57" s="36"/>
      <c r="E57" s="87"/>
      <c r="F57" s="38"/>
      <c r="G57" s="39"/>
      <c r="H57" s="36"/>
      <c r="I57" s="38"/>
      <c r="J57" s="38"/>
      <c r="K57" s="38"/>
      <c r="L57" s="38"/>
      <c r="M57" s="38"/>
      <c r="N57" s="38"/>
      <c r="O57" s="38"/>
      <c r="P57" s="39"/>
      <c r="Q57" s="38"/>
      <c r="R57" s="73"/>
      <c r="S57" s="74"/>
      <c r="T57" s="20"/>
      <c r="U57" s="20"/>
      <c r="V57" s="20"/>
      <c r="W57" s="1"/>
      <c r="Y57" s="1"/>
      <c r="Z57" s="1"/>
      <c r="AA57" s="378"/>
      <c r="AB57" s="376"/>
      <c r="AC57" s="376"/>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5"/>
      <c r="B58" s="25" t="s">
        <v>112</v>
      </c>
      <c r="C58" s="42" t="s">
        <v>121</v>
      </c>
      <c r="D58" s="43"/>
      <c r="E58" s="90" t="s">
        <v>358</v>
      </c>
      <c r="F58" s="33" t="e">
        <f>IF(E58="","",MATCH(E58,AF58:BB58,0))</f>
        <v>#N/A</v>
      </c>
      <c r="G58" s="47"/>
      <c r="H58" s="43"/>
      <c r="P58" s="47"/>
      <c r="R58" s="28" t="s">
        <v>354</v>
      </c>
      <c r="S58" s="47"/>
      <c r="T58" s="33" t="s">
        <v>354</v>
      </c>
      <c r="U58" s="33" t="s">
        <v>354</v>
      </c>
      <c r="V58" s="33" t="s">
        <v>354</v>
      </c>
      <c r="W58" s="1"/>
      <c r="Y58" s="1"/>
      <c r="Z58" s="1"/>
      <c r="AA58" s="378"/>
      <c r="AB58" s="376"/>
      <c r="AC58" s="376"/>
      <c r="AF58" s="34" t="s">
        <v>167</v>
      </c>
      <c r="AG58" s="34" t="s">
        <v>211</v>
      </c>
      <c r="AH58" s="34" t="s">
        <v>342</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8"/>
      <c r="B59" s="20"/>
      <c r="C59" s="48"/>
      <c r="D59" s="49"/>
      <c r="E59" s="82"/>
      <c r="F59" s="50"/>
      <c r="G59" s="51"/>
      <c r="H59" s="49"/>
      <c r="I59" s="50"/>
      <c r="J59" s="50"/>
      <c r="K59" s="50"/>
      <c r="L59" s="50"/>
      <c r="M59" s="50"/>
      <c r="N59" s="50"/>
      <c r="O59" s="50"/>
      <c r="P59" s="51"/>
      <c r="Q59" s="50"/>
      <c r="R59" s="77"/>
      <c r="S59" s="78"/>
      <c r="T59" s="20"/>
      <c r="U59" s="20"/>
      <c r="V59" s="20"/>
      <c r="W59" s="1"/>
      <c r="Y59" s="1"/>
      <c r="Z59" s="1"/>
      <c r="AA59" s="378"/>
      <c r="AB59" s="376"/>
      <c r="AC59" s="376"/>
      <c r="AF59" s="34" t="s">
        <v>198</v>
      </c>
      <c r="AG59" s="34" t="s">
        <v>224</v>
      </c>
      <c r="AH59" s="33" t="s">
        <v>73</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8"/>
      <c r="B60" s="20"/>
      <c r="C60" s="34"/>
      <c r="E60" s="12"/>
      <c r="R60" s="20"/>
      <c r="S60" s="20"/>
      <c r="T60" s="20"/>
      <c r="U60" s="20"/>
      <c r="V60" s="20"/>
      <c r="W60" s="1"/>
      <c r="Y60" s="1"/>
      <c r="Z60" s="1"/>
      <c r="AA60" s="378"/>
      <c r="AB60" s="376"/>
      <c r="AC60" s="376"/>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8"/>
      <c r="C61" s="34"/>
      <c r="E61" s="12"/>
      <c r="R61" s="20" t="s">
        <v>219</v>
      </c>
      <c r="S61" s="20"/>
      <c r="T61" s="33" t="s">
        <v>65</v>
      </c>
      <c r="U61" s="20" t="s">
        <v>65</v>
      </c>
      <c r="V61" s="33" t="s">
        <v>65</v>
      </c>
      <c r="W61" s="1"/>
      <c r="Y61" s="1"/>
      <c r="Z61" s="1"/>
      <c r="AA61" s="378"/>
      <c r="AB61" s="376"/>
      <c r="AC61" s="376"/>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8"/>
      <c r="B62" s="20"/>
      <c r="C62" s="34"/>
      <c r="E62" s="12"/>
      <c r="R62" s="20"/>
      <c r="S62" s="20"/>
      <c r="T62" s="20"/>
      <c r="U62" s="20"/>
      <c r="V62" s="20"/>
      <c r="W62" s="1"/>
      <c r="Y62" s="1"/>
      <c r="Z62" s="1"/>
      <c r="AA62" s="378"/>
      <c r="AB62" s="376"/>
      <c r="AC62" s="376"/>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8"/>
      <c r="B72" s="20"/>
      <c r="C72" s="34"/>
      <c r="E72" s="12"/>
      <c r="R72" s="20"/>
      <c r="S72" s="20"/>
      <c r="T72" s="20"/>
      <c r="U72" s="20"/>
      <c r="V72" s="20"/>
      <c r="W72" s="1"/>
      <c r="Y72" s="1"/>
      <c r="Z72" s="1"/>
      <c r="AA72" s="378"/>
      <c r="AB72" s="376"/>
      <c r="AC72" s="376"/>
      <c r="AF72" s="34"/>
      <c r="AG72" s="377"/>
      <c r="AH72" s="377"/>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8"/>
      <c r="B73" s="55" t="s">
        <v>115</v>
      </c>
      <c r="C73" s="34" t="s">
        <v>122</v>
      </c>
      <c r="E73" s="12"/>
      <c r="F73" s="33" t="str">
        <f>IF(E73="","",MATCH(E73,AF73:BB73,0))</f>
        <v/>
      </c>
      <c r="R73" s="20">
        <v>1</v>
      </c>
      <c r="S73" s="20"/>
      <c r="T73" s="33">
        <f>IF(R73="","",IF(R73="無記号","",R73))</f>
        <v>1</v>
      </c>
      <c r="U73" s="20">
        <v>1</v>
      </c>
      <c r="V73" s="33">
        <f>IF(U73="","",IF(U73="無記号","",U73))</f>
        <v>1</v>
      </c>
      <c r="W73" s="1"/>
      <c r="Y73" s="1"/>
      <c r="Z73" s="1"/>
      <c r="AA73" s="378"/>
      <c r="AB73" s="376"/>
      <c r="AC73" s="376"/>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8"/>
      <c r="B74" s="20"/>
      <c r="C74" s="34"/>
      <c r="E74" s="12"/>
      <c r="R74" s="20"/>
      <c r="S74" s="20"/>
      <c r="T74" s="20"/>
      <c r="U74" s="20"/>
      <c r="V74" s="20"/>
      <c r="W74" s="1"/>
      <c r="Y74" s="1"/>
      <c r="Z74" s="1"/>
      <c r="AA74" s="378"/>
      <c r="AB74" s="378"/>
      <c r="AC74" s="376"/>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8"/>
      <c r="B75" s="20"/>
      <c r="C75" s="34"/>
      <c r="E75" s="91"/>
      <c r="R75" s="20"/>
      <c r="S75" s="20"/>
      <c r="T75" s="20"/>
      <c r="U75" s="20"/>
      <c r="V75" s="20"/>
      <c r="W75" s="1"/>
      <c r="Y75" s="1"/>
      <c r="Z75" s="1"/>
      <c r="AA75" s="378"/>
      <c r="AB75" s="378"/>
      <c r="AC75" s="376"/>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8"/>
      <c r="C76" s="34"/>
      <c r="E76" s="92"/>
      <c r="F76" s="33" t="str">
        <f>IF(E76="","",MATCH(E76,AG79:BB79,0))</f>
        <v/>
      </c>
      <c r="R76" s="20"/>
      <c r="S76" s="20"/>
      <c r="U76" s="20" t="s">
        <v>65</v>
      </c>
      <c r="V76" s="33" t="str">
        <f>IF(U76="","",IF(U76="無記号","",U76))</f>
        <v>-</v>
      </c>
      <c r="W76" s="1"/>
      <c r="Y76" s="1"/>
      <c r="Z76" s="1"/>
      <c r="AA76" s="378"/>
      <c r="AB76" s="378"/>
      <c r="AC76" s="376"/>
      <c r="BC76" s="34"/>
      <c r="BD76" s="34"/>
      <c r="BE76" s="34"/>
      <c r="BF76" s="34"/>
    </row>
    <row r="77" spans="1:58" s="33" customFormat="1" ht="16.5" hidden="1" customHeight="1" x14ac:dyDescent="0.15">
      <c r="A77" s="68"/>
      <c r="B77" s="20"/>
      <c r="C77" s="34"/>
      <c r="E77" s="12"/>
      <c r="R77" s="20"/>
      <c r="S77" s="20"/>
      <c r="T77" s="20"/>
      <c r="U77" s="20"/>
      <c r="V77" s="20"/>
      <c r="W77" s="1"/>
      <c r="Y77" s="1"/>
      <c r="Z77" s="1"/>
      <c r="AA77" s="378"/>
      <c r="AB77" s="378"/>
      <c r="AC77" s="376"/>
      <c r="BC77" s="34"/>
      <c r="BD77" s="34"/>
      <c r="BE77" s="34"/>
      <c r="BF77" s="34"/>
    </row>
    <row r="78" spans="1:58" s="33" customFormat="1" ht="16.5" hidden="1" customHeight="1" x14ac:dyDescent="0.15">
      <c r="A78" s="68"/>
      <c r="B78" s="20"/>
      <c r="C78" s="34"/>
      <c r="E78" s="12"/>
      <c r="R78" s="20"/>
      <c r="S78" s="20"/>
      <c r="T78" s="20"/>
      <c r="U78" s="20"/>
      <c r="V78" s="20"/>
      <c r="W78" s="1"/>
      <c r="Y78" s="1"/>
      <c r="Z78" s="1"/>
      <c r="AA78" s="378"/>
      <c r="AB78" s="378"/>
      <c r="AC78" s="376"/>
      <c r="AF78" s="377"/>
      <c r="AG78" s="377"/>
      <c r="AH78" s="377"/>
      <c r="AI78" s="377"/>
      <c r="AJ78" s="377"/>
      <c r="AK78" s="377"/>
      <c r="AL78" s="377"/>
      <c r="AM78" s="377"/>
      <c r="AN78" s="377"/>
      <c r="AO78" s="377"/>
      <c r="AP78" s="377"/>
      <c r="AQ78" s="377"/>
      <c r="AR78" s="377"/>
      <c r="AS78" s="377"/>
      <c r="AT78" s="377"/>
      <c r="AU78" s="377"/>
      <c r="AV78" s="34"/>
      <c r="AW78" s="34"/>
      <c r="AX78" s="34"/>
      <c r="AY78" s="34"/>
      <c r="AZ78" s="34"/>
      <c r="BA78" s="34"/>
      <c r="BB78" s="34"/>
      <c r="BC78" s="34"/>
      <c r="BD78" s="34"/>
      <c r="BE78" s="34"/>
      <c r="BF78" s="34"/>
    </row>
    <row r="79" spans="1:58" s="33" customFormat="1" ht="16.5" hidden="1" customHeight="1" x14ac:dyDescent="0.15">
      <c r="A79" s="68"/>
      <c r="B79" s="55" t="s">
        <v>116</v>
      </c>
      <c r="C79" s="34" t="s">
        <v>123</v>
      </c>
      <c r="E79" s="12" t="s">
        <v>221</v>
      </c>
      <c r="F79" s="33">
        <f>IF(E79="","",MATCH(E79,AF79:BB79,0))</f>
        <v>9</v>
      </c>
      <c r="T79" s="33" t="str">
        <f>IF(R79="","",IF(R79="無記号","",R79))</f>
        <v/>
      </c>
      <c r="U79" s="33" t="str">
        <f>IF(F79="","",INDEX(AF80:BB80,1,F79))</f>
        <v>■</v>
      </c>
      <c r="V79" s="33" t="str">
        <f>IF(U79="","",IF(U79="無記号","",U79))</f>
        <v>■</v>
      </c>
      <c r="W79" s="1"/>
      <c r="Y79" s="1"/>
      <c r="Z79" s="1"/>
      <c r="AA79" s="378"/>
      <c r="AB79" s="378"/>
      <c r="AC79" s="376"/>
      <c r="AF79" s="34" t="s">
        <v>486</v>
      </c>
      <c r="AG79" s="34" t="s">
        <v>191</v>
      </c>
      <c r="AH79" s="34" t="s">
        <v>192</v>
      </c>
      <c r="AI79" s="34" t="s">
        <v>193</v>
      </c>
      <c r="AJ79" s="34" t="s">
        <v>194</v>
      </c>
      <c r="AK79" s="34" t="s">
        <v>195</v>
      </c>
      <c r="AL79" s="34" t="s">
        <v>196</v>
      </c>
      <c r="AM79" s="34" t="s">
        <v>197</v>
      </c>
      <c r="AN79" s="34" t="s">
        <v>221</v>
      </c>
      <c r="AR79" s="34"/>
      <c r="AS79" s="34"/>
      <c r="AT79" s="34"/>
      <c r="AU79" s="34"/>
      <c r="AV79" s="34"/>
      <c r="AW79" s="34"/>
      <c r="AX79" s="34"/>
      <c r="AY79" s="34"/>
      <c r="AZ79" s="34"/>
      <c r="BA79" s="34"/>
      <c r="BB79" s="34"/>
      <c r="BC79" s="34"/>
      <c r="BD79" s="34"/>
      <c r="BE79" s="34"/>
      <c r="BF79" s="34"/>
    </row>
    <row r="80" spans="1:58" s="33" customFormat="1" ht="16.5" hidden="1" customHeight="1" x14ac:dyDescent="0.15">
      <c r="A80" s="68"/>
      <c r="C80" s="34"/>
      <c r="E80" s="12"/>
      <c r="R80" s="20"/>
      <c r="S80" s="20"/>
      <c r="T80" s="20"/>
      <c r="U80" s="20"/>
      <c r="V80" s="20"/>
      <c r="W80" s="1"/>
      <c r="Y80" s="1"/>
      <c r="Z80" s="1"/>
      <c r="AA80" s="378"/>
      <c r="AB80" s="378"/>
      <c r="AC80" s="376"/>
      <c r="AF80" s="34" t="s">
        <v>487</v>
      </c>
      <c r="AG80" s="377" t="s">
        <v>488</v>
      </c>
      <c r="AH80" s="377" t="s">
        <v>489</v>
      </c>
      <c r="AI80" s="377" t="s">
        <v>490</v>
      </c>
      <c r="AJ80" s="377" t="s">
        <v>491</v>
      </c>
      <c r="AK80" s="377" t="s">
        <v>492</v>
      </c>
      <c r="AL80" s="377" t="s">
        <v>493</v>
      </c>
      <c r="AM80" s="377" t="s">
        <v>494</v>
      </c>
      <c r="AN80" s="33" t="s">
        <v>73</v>
      </c>
      <c r="AR80" s="377"/>
      <c r="AS80" s="377"/>
      <c r="AT80" s="377"/>
      <c r="AU80" s="377"/>
      <c r="AV80" s="34"/>
      <c r="AW80" s="34"/>
      <c r="AX80" s="34"/>
      <c r="AY80" s="34"/>
      <c r="AZ80" s="34"/>
      <c r="BA80" s="34"/>
      <c r="BB80" s="34"/>
      <c r="BC80" s="34"/>
      <c r="BD80" s="34"/>
      <c r="BE80" s="34"/>
      <c r="BF80" s="34"/>
    </row>
    <row r="81" spans="1:58" s="33" customFormat="1" ht="16.5" hidden="1" customHeight="1" x14ac:dyDescent="0.15">
      <c r="A81" s="68"/>
      <c r="B81" s="20"/>
      <c r="C81" s="34"/>
      <c r="E81" s="12"/>
      <c r="R81" s="20"/>
      <c r="S81" s="20"/>
      <c r="T81" s="20"/>
      <c r="U81" s="20"/>
      <c r="V81" s="20"/>
      <c r="W81" s="1"/>
      <c r="Y81" s="1"/>
      <c r="Z81" s="1"/>
      <c r="AA81" s="378"/>
      <c r="AB81" s="378"/>
      <c r="AC81" s="376"/>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8"/>
      <c r="B82" s="55" t="s">
        <v>117</v>
      </c>
      <c r="C82" s="34" t="s">
        <v>84</v>
      </c>
      <c r="E82" s="12" t="s">
        <v>216</v>
      </c>
      <c r="F82" s="33">
        <f>IF(E82="","",MATCH(E82,AF82:BB82,0))</f>
        <v>1</v>
      </c>
      <c r="H82" s="34" t="s">
        <v>225</v>
      </c>
      <c r="I82" s="34"/>
      <c r="J82" s="34"/>
      <c r="K82" s="34"/>
      <c r="L82" s="34"/>
      <c r="M82" s="34"/>
      <c r="N82" s="34"/>
      <c r="O82" s="34"/>
      <c r="P82" s="34"/>
      <c r="T82" s="33" t="str">
        <f>IF(R82="","",IF(R82="無記号","",R82))</f>
        <v/>
      </c>
      <c r="U82" s="33" t="str">
        <f>IF(F82="","",INDEX(AF83:BB83,1,F82))</f>
        <v>無記号</v>
      </c>
      <c r="V82" s="33" t="str">
        <f>IF(U82="","",IF(U82="無記号","",U82))</f>
        <v/>
      </c>
      <c r="W82" s="1"/>
      <c r="Y82" s="1"/>
      <c r="Z82" s="1"/>
      <c r="AA82" s="378"/>
      <c r="AB82" s="378"/>
      <c r="AC82" s="376"/>
      <c r="AF82" s="34" t="s">
        <v>495</v>
      </c>
      <c r="AG82" s="34" t="s">
        <v>41</v>
      </c>
      <c r="AH82" s="34" t="s">
        <v>496</v>
      </c>
      <c r="AI82" s="34" t="s">
        <v>497</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8"/>
      <c r="B83" s="20"/>
      <c r="C83" s="34"/>
      <c r="E83" s="12"/>
      <c r="R83" s="20"/>
      <c r="S83" s="20"/>
      <c r="T83" s="20"/>
      <c r="U83" s="20"/>
      <c r="V83" s="20"/>
      <c r="W83" s="1"/>
      <c r="Y83" s="1"/>
      <c r="Z83" s="1"/>
      <c r="AA83" s="378"/>
      <c r="AB83" s="378"/>
      <c r="AC83" s="376"/>
      <c r="AF83" s="34" t="s">
        <v>198</v>
      </c>
      <c r="AG83" s="34" t="s">
        <v>40</v>
      </c>
      <c r="AH83" s="34" t="s">
        <v>74</v>
      </c>
      <c r="AI83" s="34" t="s">
        <v>224</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8"/>
      <c r="B87" s="20"/>
      <c r="C87" s="34"/>
      <c r="E87" s="12"/>
      <c r="R87" s="20"/>
      <c r="S87" s="20"/>
      <c r="T87" s="20"/>
      <c r="U87" s="20"/>
      <c r="V87" s="20"/>
      <c r="W87" s="1"/>
      <c r="Y87" s="1"/>
      <c r="Z87" s="1"/>
      <c r="AA87" s="378"/>
      <c r="AB87" s="378"/>
      <c r="AC87" s="376"/>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8"/>
      <c r="C88" s="34"/>
      <c r="E88" s="12"/>
      <c r="R88" s="20" t="str">
        <f>IF(OR(R22="",R22="無記号"),"","-")</f>
        <v/>
      </c>
      <c r="S88" s="20"/>
      <c r="T88" s="33" t="str">
        <f>IF(R88="","",IF(R88="無記号","",R88))</f>
        <v/>
      </c>
      <c r="U88" s="20" t="str">
        <f>IF(OR(U22="",U22="無記号"),"","-")</f>
        <v/>
      </c>
      <c r="V88" s="33" t="str">
        <f>IF(U88="","",IF(U88="無記号","",U88))</f>
        <v/>
      </c>
      <c r="W88" s="1"/>
      <c r="X88" s="1"/>
      <c r="Y88" s="1"/>
      <c r="Z88" s="1"/>
      <c r="AA88" s="378"/>
      <c r="AB88" s="378"/>
      <c r="AC88" s="376"/>
    </row>
    <row r="89" spans="1:58" s="33" customFormat="1" ht="16.5" customHeight="1" x14ac:dyDescent="0.15">
      <c r="A89" s="68"/>
      <c r="B89" s="20"/>
      <c r="C89" s="34"/>
      <c r="E89" s="12"/>
      <c r="R89" s="20"/>
      <c r="S89" s="20"/>
      <c r="T89" s="20"/>
      <c r="U89" s="20"/>
      <c r="V89" s="20"/>
      <c r="W89" s="1"/>
      <c r="X89" s="1"/>
      <c r="Y89" s="1"/>
      <c r="Z89" s="1"/>
      <c r="AA89" s="378"/>
      <c r="AB89" s="378"/>
      <c r="AC89" s="376"/>
    </row>
    <row r="93" spans="1:58" s="33" customFormat="1" ht="16.5" customHeight="1" x14ac:dyDescent="0.15">
      <c r="A93" s="68"/>
      <c r="C93" s="34"/>
      <c r="E93" s="12"/>
      <c r="AA93" s="376"/>
      <c r="AB93" s="376"/>
      <c r="AC93" s="376"/>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8"/>
      <c r="B94" s="20"/>
      <c r="C94" s="34"/>
      <c r="E94" s="12"/>
      <c r="R94" s="20"/>
      <c r="S94" s="20"/>
      <c r="U94" s="20"/>
      <c r="AA94" s="376"/>
      <c r="AB94" s="376"/>
      <c r="AC94" s="376"/>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8"/>
      <c r="C95" s="34"/>
      <c r="E95" s="12"/>
      <c r="AA95" s="376"/>
      <c r="AB95" s="376"/>
      <c r="AC95" s="376"/>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8"/>
      <c r="B99" s="20"/>
      <c r="C99" s="34"/>
      <c r="E99" s="12"/>
      <c r="R99" s="20"/>
      <c r="S99" s="20"/>
      <c r="T99" s="20"/>
      <c r="U99" s="20"/>
      <c r="AA99" s="376"/>
      <c r="AB99" s="376"/>
      <c r="AC99" s="376"/>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8"/>
      <c r="B100" s="20"/>
      <c r="C100" s="34"/>
      <c r="E100" s="12"/>
      <c r="R100" s="20"/>
      <c r="S100" s="20"/>
      <c r="T100" s="20"/>
      <c r="U100" s="20"/>
      <c r="AA100" s="376"/>
      <c r="AB100" s="376"/>
      <c r="AC100" s="376"/>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8"/>
      <c r="B101" s="20"/>
      <c r="C101" s="34"/>
      <c r="E101" s="12"/>
      <c r="R101" s="20"/>
      <c r="S101" s="20"/>
      <c r="T101" s="20"/>
      <c r="U101" s="20"/>
      <c r="AA101" s="376"/>
      <c r="AB101" s="376"/>
      <c r="AC101" s="376"/>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8"/>
      <c r="B102" s="20"/>
      <c r="C102" s="34"/>
      <c r="E102" s="12"/>
      <c r="F102" s="12"/>
      <c r="G102" s="12"/>
      <c r="H102" s="12"/>
      <c r="I102" s="12"/>
      <c r="J102" s="12"/>
      <c r="K102" s="12"/>
      <c r="L102" s="12"/>
      <c r="M102" s="12"/>
      <c r="N102" s="12"/>
      <c r="O102" s="12"/>
      <c r="P102" s="12"/>
      <c r="Q102" s="12"/>
      <c r="R102" s="20"/>
      <c r="S102" s="20"/>
      <c r="T102" s="20"/>
      <c r="U102" s="20"/>
      <c r="W102" s="12"/>
      <c r="X102" s="12"/>
      <c r="Y102" s="12"/>
      <c r="Z102" s="12"/>
      <c r="AA102" s="376"/>
      <c r="AB102" s="376"/>
      <c r="AC102" s="376"/>
      <c r="AD102" s="12"/>
      <c r="AE102" s="12"/>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2"/>
      <c r="BH102" s="12"/>
      <c r="BI102" s="12"/>
      <c r="BJ102" s="12"/>
      <c r="BK102" s="12"/>
      <c r="BL102" s="12"/>
      <c r="BM102" s="12"/>
      <c r="BN102" s="12"/>
      <c r="BO102" s="12"/>
      <c r="BP102" s="12"/>
      <c r="BQ102" s="12"/>
    </row>
    <row r="103" spans="1:69" s="33" customFormat="1" ht="16.5" customHeight="1" x14ac:dyDescent="0.15">
      <c r="A103" s="68"/>
      <c r="B103" s="20"/>
      <c r="C103" s="34"/>
      <c r="E103" s="12"/>
      <c r="F103" s="12"/>
      <c r="G103" s="12"/>
      <c r="H103" s="12"/>
      <c r="I103" s="12"/>
      <c r="J103" s="12"/>
      <c r="K103" s="12"/>
      <c r="L103" s="12"/>
      <c r="M103" s="12"/>
      <c r="N103" s="12"/>
      <c r="O103" s="12"/>
      <c r="P103" s="12"/>
      <c r="Q103" s="12"/>
      <c r="R103" s="20"/>
      <c r="S103" s="20"/>
      <c r="T103" s="20"/>
      <c r="U103" s="20"/>
      <c r="W103" s="12"/>
      <c r="X103" s="12"/>
      <c r="Y103" s="12"/>
      <c r="Z103" s="12"/>
      <c r="AA103" s="376"/>
      <c r="AB103" s="376"/>
      <c r="AC103" s="376"/>
      <c r="AD103" s="12"/>
      <c r="AE103" s="12"/>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2"/>
      <c r="BH103" s="12"/>
      <c r="BI103" s="12"/>
      <c r="BJ103" s="12"/>
      <c r="BK103" s="12"/>
      <c r="BL103" s="12"/>
      <c r="BM103" s="12"/>
      <c r="BN103" s="12"/>
      <c r="BO103" s="12"/>
      <c r="BP103" s="12"/>
      <c r="BQ103" s="12"/>
    </row>
  </sheetData>
  <sheetProtection password="CC67" sheet="1" selectLockedCells="1"/>
  <mergeCells count="12">
    <mergeCell ref="K1:O1"/>
    <mergeCell ref="K2:O2"/>
    <mergeCell ref="E12:G12"/>
    <mergeCell ref="K3:P3"/>
    <mergeCell ref="I5:O5"/>
    <mergeCell ref="E3:I3"/>
    <mergeCell ref="E6:G6"/>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$AG$16:$AL$16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2" customWidth="1"/>
    <col min="2" max="10" width="3.125" style="92" customWidth="1"/>
    <col min="11" max="34" width="3.625" style="92" customWidth="1"/>
    <col min="35" max="42" width="3.125" style="92" customWidth="1"/>
    <col min="43" max="53" width="3.125" style="237" hidden="1" customWidth="1"/>
    <col min="54" max="56" width="16.75" style="348" hidden="1" customWidth="1"/>
    <col min="57" max="57" width="17.125" style="348" hidden="1" customWidth="1"/>
    <col min="58" max="58" width="27.75" style="348" hidden="1" customWidth="1"/>
    <col min="59" max="87" width="3.125" style="237" hidden="1" customWidth="1"/>
    <col min="88" max="88" width="15.125" style="237" hidden="1" customWidth="1"/>
    <col min="89" max="91" width="3.125" style="237" hidden="1" customWidth="1"/>
    <col min="92" max="92" width="16.375" style="237" hidden="1" customWidth="1"/>
    <col min="93" max="94" width="3.25" style="237" hidden="1" customWidth="1"/>
    <col min="95" max="119" width="13" style="281" hidden="1" customWidth="1"/>
    <col min="120" max="139" width="3.125" style="237" customWidth="1"/>
    <col min="140" max="16384" width="3.125" style="363"/>
  </cols>
  <sheetData>
    <row r="1" spans="2:119" ht="12.75" customHeight="1" x14ac:dyDescent="0.15">
      <c r="B1" s="12" t="s">
        <v>801</v>
      </c>
      <c r="R1" s="102"/>
      <c r="S1" s="783" t="str">
        <f>IF(AND(バルブ!R22="H",仕様書作成!AC1&lt;&gt;"",仕様書作成!AK1=$BD$1),$BE$1,"")</f>
        <v/>
      </c>
      <c r="T1" s="783"/>
      <c r="U1" s="783"/>
      <c r="V1" s="783"/>
      <c r="W1" s="783"/>
      <c r="X1" s="783"/>
      <c r="Y1" s="784" t="s">
        <v>753</v>
      </c>
      <c r="Z1" s="784"/>
      <c r="AA1" s="784"/>
      <c r="AB1" s="364" t="s">
        <v>754</v>
      </c>
      <c r="AC1" s="785" t="str">
        <f>IF(AJ55=BC55,BB1,"")</f>
        <v/>
      </c>
      <c r="AD1" s="785"/>
      <c r="AE1" s="785"/>
      <c r="AF1" s="785"/>
      <c r="AG1" s="785"/>
      <c r="AH1" s="785"/>
      <c r="AI1" s="785"/>
      <c r="AJ1" s="785"/>
      <c r="AK1" s="786" t="s">
        <v>755</v>
      </c>
      <c r="AL1" s="786"/>
      <c r="AP1" s="290"/>
      <c r="BB1" s="348" t="s">
        <v>756</v>
      </c>
      <c r="BC1" s="348" t="s">
        <v>817</v>
      </c>
      <c r="BD1" s="348" t="s">
        <v>818</v>
      </c>
      <c r="BE1" s="348" t="s">
        <v>757</v>
      </c>
      <c r="BF1" s="348" t="s">
        <v>753</v>
      </c>
      <c r="BG1" s="348" t="s">
        <v>758</v>
      </c>
    </row>
    <row r="2" spans="2:119" ht="11.25" customHeight="1" x14ac:dyDescent="0.15">
      <c r="B2" s="709" t="str">
        <f>基本情報!C4</f>
        <v>貴 社 名</v>
      </c>
      <c r="C2" s="710"/>
      <c r="D2" s="710"/>
      <c r="E2" s="711" t="str">
        <f>IF(基本情報!E4="","",基本情報!E4&amp;"　殿")</f>
        <v/>
      </c>
      <c r="F2" s="711"/>
      <c r="G2" s="711"/>
      <c r="H2" s="711"/>
      <c r="I2" s="711"/>
      <c r="J2" s="712"/>
      <c r="K2" s="709" t="str">
        <f>基本情報!K4</f>
        <v>貴部署名</v>
      </c>
      <c r="L2" s="710"/>
      <c r="M2" s="710"/>
      <c r="N2" s="711" t="str">
        <f>IF(基本情報!M4="","",基本情報!M4)</f>
        <v/>
      </c>
      <c r="O2" s="711"/>
      <c r="P2" s="711"/>
      <c r="Q2" s="711"/>
      <c r="R2" s="711"/>
      <c r="S2" s="712"/>
      <c r="T2" s="709" t="str">
        <f>基本情報!S4</f>
        <v>ご担当者名</v>
      </c>
      <c r="U2" s="710"/>
      <c r="V2" s="710"/>
      <c r="W2" s="711" t="str">
        <f>IF(基本情報!U4="","",基本情報!U4&amp;"　様")</f>
        <v/>
      </c>
      <c r="X2" s="711"/>
      <c r="Y2" s="711"/>
      <c r="Z2" s="711"/>
      <c r="AA2" s="711"/>
      <c r="AB2" s="712"/>
      <c r="AC2" s="785"/>
      <c r="AD2" s="785"/>
      <c r="AE2" s="785"/>
      <c r="AF2" s="785"/>
      <c r="AG2" s="785"/>
      <c r="AH2" s="785"/>
      <c r="AI2" s="785"/>
      <c r="AJ2" s="785"/>
      <c r="AK2" s="786"/>
      <c r="AL2" s="786"/>
      <c r="AO2" s="795" t="s">
        <v>1012</v>
      </c>
      <c r="AP2" s="795"/>
      <c r="BB2" s="348" t="s">
        <v>444</v>
      </c>
      <c r="BC2" s="348" t="s">
        <v>445</v>
      </c>
    </row>
    <row r="3" spans="2:119" ht="13.5" hidden="1" customHeight="1" x14ac:dyDescent="0.15">
      <c r="R3" s="102"/>
      <c r="S3" s="102"/>
      <c r="T3" s="104"/>
      <c r="U3" s="104"/>
      <c r="V3" s="104"/>
      <c r="W3" s="104"/>
      <c r="X3" s="104"/>
      <c r="Y3" s="104"/>
      <c r="Z3" s="104"/>
      <c r="AA3" s="104"/>
      <c r="AB3" s="104"/>
      <c r="AC3" s="104"/>
      <c r="AD3" s="104"/>
      <c r="AE3" s="104"/>
      <c r="AF3" s="104"/>
      <c r="AG3" s="104"/>
      <c r="AH3" s="104"/>
      <c r="AI3" s="104"/>
      <c r="AJ3" s="104"/>
      <c r="AK3" s="104"/>
      <c r="AL3" s="104"/>
      <c r="AM3" s="104"/>
      <c r="AN3" s="104"/>
      <c r="AO3" s="795"/>
      <c r="AP3" s="795"/>
      <c r="AQ3" s="237" t="str">
        <f>IF(G9="","",VALUE(G9))</f>
        <v/>
      </c>
    </row>
    <row r="4" spans="2:119" ht="13.5" hidden="1" customHeight="1" x14ac:dyDescent="0.15">
      <c r="K4" s="86" t="str">
        <f>IF(AQ6=AQ3,"",IF(AQ6=0,"","　　"))</f>
        <v/>
      </c>
      <c r="L4" s="34"/>
      <c r="M4" s="34"/>
      <c r="N4" s="105"/>
      <c r="O4" s="106"/>
      <c r="Q4" s="187"/>
      <c r="R4" s="102"/>
      <c r="S4" s="102"/>
      <c r="T4" s="104"/>
      <c r="U4" s="104"/>
      <c r="V4" s="104"/>
      <c r="W4" s="104"/>
      <c r="X4" s="104"/>
      <c r="Y4" s="104"/>
      <c r="Z4" s="104"/>
      <c r="AA4" s="104"/>
      <c r="AB4" s="104"/>
      <c r="AC4" s="104"/>
      <c r="AD4" s="104"/>
      <c r="AE4" s="104"/>
      <c r="AF4" s="104"/>
      <c r="AG4" s="104"/>
      <c r="AH4" s="104"/>
      <c r="AI4" s="104"/>
      <c r="AJ4" s="104"/>
      <c r="AK4" s="104"/>
      <c r="AL4" s="104"/>
      <c r="AM4" s="104"/>
      <c r="AN4" s="104"/>
      <c r="AO4" s="795"/>
      <c r="AP4" s="795"/>
    </row>
    <row r="5" spans="2:119" ht="3.75" customHeight="1" x14ac:dyDescent="0.15">
      <c r="AO5" s="796"/>
      <c r="AP5" s="796"/>
    </row>
    <row r="6" spans="2:119" ht="15.75" customHeight="1" x14ac:dyDescent="0.15">
      <c r="B6" s="695" t="s">
        <v>725</v>
      </c>
      <c r="C6" s="696"/>
      <c r="D6" s="696"/>
      <c r="E6" s="697"/>
      <c r="F6" s="713" t="str">
        <f>IF(C18&lt;&gt;"",$BB$6,ベース!E3)</f>
        <v>必須項目に入力漏れがあります</v>
      </c>
      <c r="G6" s="714"/>
      <c r="H6" s="714"/>
      <c r="I6" s="714"/>
      <c r="J6" s="714"/>
      <c r="K6" s="714"/>
      <c r="L6" s="714"/>
      <c r="M6" s="714"/>
      <c r="N6" s="714"/>
      <c r="O6" s="714"/>
      <c r="P6" s="714"/>
      <c r="Q6" s="715"/>
      <c r="R6" s="787"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
IF($AP$74="X",$BC$6,""))))))</f>
        <v/>
      </c>
      <c r="S6" s="788"/>
      <c r="T6" s="788"/>
      <c r="U6" s="788"/>
      <c r="V6" s="788"/>
      <c r="W6" s="788"/>
      <c r="X6" s="788"/>
      <c r="Y6" s="788"/>
      <c r="Z6" s="794" t="str">
        <f>IF(AQ6=AQ3,"",IF(AQ6=0,"",$BF$6))</f>
        <v/>
      </c>
      <c r="AA6" s="794"/>
      <c r="AB6" s="794"/>
      <c r="AC6" s="794"/>
      <c r="AD6" s="794"/>
      <c r="AE6" s="794"/>
      <c r="AF6" s="794"/>
      <c r="AG6" s="794"/>
      <c r="AH6" s="794"/>
      <c r="AI6" s="794"/>
      <c r="AJ6" s="107"/>
      <c r="AK6" s="789" t="s">
        <v>250</v>
      </c>
      <c r="AL6" s="790"/>
      <c r="AM6" s="790"/>
      <c r="AN6" s="791"/>
      <c r="AO6" s="792" t="str">
        <f>IF(基本情報!O6="","",基本情報!O6)</f>
        <v/>
      </c>
      <c r="AP6" s="793"/>
      <c r="AQ6" s="237">
        <f>COUNTIF(K8:AH8,"*SY*")</f>
        <v>0</v>
      </c>
      <c r="BB6" s="348" t="s">
        <v>443</v>
      </c>
      <c r="BC6" s="348" t="s">
        <v>819</v>
      </c>
      <c r="BD6" s="348" t="s">
        <v>980</v>
      </c>
      <c r="BE6" s="348" t="s">
        <v>432</v>
      </c>
      <c r="BF6" s="348" t="s">
        <v>433</v>
      </c>
    </row>
    <row r="7" spans="2:119" ht="3.75" customHeight="1" x14ac:dyDescent="0.15">
      <c r="B7" s="22"/>
      <c r="C7" s="22"/>
      <c r="D7" s="22"/>
      <c r="E7" s="22"/>
      <c r="F7" s="108"/>
      <c r="G7" s="108"/>
      <c r="H7" s="108"/>
      <c r="I7" s="108"/>
      <c r="J7" s="108"/>
      <c r="K7" s="365"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5"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5"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5"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5"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5"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5"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5"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5"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5"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5"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5"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5"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5"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5"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5"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5"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5"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5"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5"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5"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5"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5"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5"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09"/>
      <c r="AJ7" s="109"/>
      <c r="AK7" s="109"/>
      <c r="AL7" s="109"/>
      <c r="AM7" s="109"/>
      <c r="AN7" s="109"/>
      <c r="AO7" s="109"/>
    </row>
    <row r="8" spans="2:119" ht="120" customHeight="1" x14ac:dyDescent="0.15">
      <c r="B8" s="645" t="str">
        <f>基本情報!C8&amp;"："&amp;基本情報!E8&amp;CHAR(10)&amp;基本情報!K8&amp;"："&amp;基本情報!M8&amp;CHAR(10)&amp;基本情報!S8&amp;"："&amp;基本情報!U8</f>
        <v>装置名：
図番：
工番・作番：</v>
      </c>
      <c r="C8" s="646"/>
      <c r="D8" s="646"/>
      <c r="E8" s="646"/>
      <c r="F8" s="646"/>
      <c r="G8" s="646"/>
      <c r="H8" s="646"/>
      <c r="I8" s="647"/>
      <c r="J8" s="110"/>
      <c r="K8" s="111"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1" t="str">
        <f t="shared" si="0"/>
        <v/>
      </c>
      <c r="M8" s="111" t="str">
        <f t="shared" si="0"/>
        <v/>
      </c>
      <c r="N8" s="111" t="str">
        <f t="shared" si="0"/>
        <v/>
      </c>
      <c r="O8" s="111" t="str">
        <f t="shared" si="0"/>
        <v/>
      </c>
      <c r="P8" s="111" t="str">
        <f t="shared" si="0"/>
        <v/>
      </c>
      <c r="Q8" s="111" t="str">
        <f t="shared" si="0"/>
        <v/>
      </c>
      <c r="R8" s="111"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1"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1" t="str">
        <f t="shared" si="1"/>
        <v/>
      </c>
      <c r="U8" s="111" t="str">
        <f t="shared" si="1"/>
        <v/>
      </c>
      <c r="V8" s="111" t="str">
        <f t="shared" si="1"/>
        <v/>
      </c>
      <c r="W8" s="111" t="str">
        <f t="shared" si="1"/>
        <v/>
      </c>
      <c r="X8" s="111" t="str">
        <f t="shared" si="1"/>
        <v/>
      </c>
      <c r="Y8" s="111" t="str">
        <f t="shared" si="1"/>
        <v/>
      </c>
      <c r="Z8" s="111" t="str">
        <f t="shared" si="1"/>
        <v/>
      </c>
      <c r="AA8" s="111" t="str">
        <f t="shared" si="1"/>
        <v/>
      </c>
      <c r="AB8" s="111" t="str">
        <f t="shared" si="1"/>
        <v/>
      </c>
      <c r="AC8" s="111" t="str">
        <f t="shared" si="1"/>
        <v/>
      </c>
      <c r="AD8" s="111" t="str">
        <f t="shared" si="1"/>
        <v/>
      </c>
      <c r="AE8" s="111" t="str">
        <f t="shared" si="1"/>
        <v/>
      </c>
      <c r="AF8" s="111" t="str">
        <f t="shared" si="1"/>
        <v/>
      </c>
      <c r="AG8" s="111" t="str">
        <f t="shared" si="1"/>
        <v/>
      </c>
      <c r="AH8" s="111" t="str">
        <f t="shared" si="1"/>
        <v/>
      </c>
      <c r="AI8" s="112"/>
      <c r="AJ8" s="642" t="str">
        <f>IF(AND(COUNTA(K66:AH66)&gt;0,ベース!R55&lt;&gt;"CM"),"",IF(AND(AND(ベース!R55&lt;&gt;"CM",ベース!R55&lt;&gt;"LM"),COUNTA(K69:AH69)&gt;0),$BF$8,IF(AJ72&lt;&gt;"",$BF$8,"")))</f>
        <v/>
      </c>
      <c r="AK8" s="643"/>
      <c r="AL8" s="643"/>
      <c r="AM8" s="643"/>
      <c r="AN8" s="643"/>
      <c r="AO8" s="644"/>
      <c r="AP8" s="188"/>
      <c r="BB8" s="348" t="s">
        <v>430</v>
      </c>
      <c r="BC8" s="348" t="s">
        <v>767</v>
      </c>
      <c r="BD8" s="348" t="s">
        <v>431</v>
      </c>
      <c r="BE8" s="348" t="s">
        <v>438</v>
      </c>
      <c r="BF8" s="348" t="s">
        <v>616</v>
      </c>
      <c r="CQ8" s="104">
        <v>1</v>
      </c>
      <c r="CR8" s="104">
        <v>2</v>
      </c>
      <c r="CS8" s="104">
        <v>3</v>
      </c>
      <c r="CT8" s="104">
        <v>4</v>
      </c>
      <c r="CU8" s="104">
        <v>5</v>
      </c>
      <c r="CV8" s="104">
        <v>6</v>
      </c>
      <c r="CW8" s="104">
        <v>7</v>
      </c>
      <c r="CX8" s="104">
        <v>8</v>
      </c>
      <c r="CY8" s="104">
        <v>9</v>
      </c>
      <c r="CZ8" s="104">
        <v>10</v>
      </c>
      <c r="DA8" s="104">
        <v>11</v>
      </c>
      <c r="DB8" s="104">
        <v>12</v>
      </c>
      <c r="DC8" s="104">
        <v>13</v>
      </c>
      <c r="DD8" s="104">
        <v>14</v>
      </c>
      <c r="DE8" s="104">
        <v>15</v>
      </c>
      <c r="DF8" s="104">
        <v>16</v>
      </c>
      <c r="DG8" s="104">
        <v>17</v>
      </c>
      <c r="DH8" s="104">
        <v>18</v>
      </c>
      <c r="DI8" s="104">
        <v>19</v>
      </c>
      <c r="DJ8" s="104">
        <v>20</v>
      </c>
      <c r="DK8" s="104">
        <v>21</v>
      </c>
      <c r="DL8" s="104">
        <v>22</v>
      </c>
      <c r="DM8" s="104">
        <v>23</v>
      </c>
      <c r="DN8" s="104">
        <v>24</v>
      </c>
      <c r="DO8" s="104"/>
    </row>
    <row r="9" spans="2:119" ht="12" customHeight="1" x14ac:dyDescent="0.15">
      <c r="B9" s="716" t="s">
        <v>251</v>
      </c>
      <c r="C9" s="717"/>
      <c r="D9" s="717"/>
      <c r="E9" s="717"/>
      <c r="F9" s="717"/>
      <c r="G9" s="698" t="str">
        <f>ベース!R43</f>
        <v/>
      </c>
      <c r="H9" s="680" t="s">
        <v>518</v>
      </c>
      <c r="I9" s="681"/>
      <c r="J9" s="668" t="s">
        <v>726</v>
      </c>
      <c r="K9" s="291" t="str">
        <f>IF($G$9="","",IF($AQ$3=K11,$BB$9,IF($AQ$3&gt;K11,$BC$9,"")))</f>
        <v/>
      </c>
      <c r="L9" s="291" t="str">
        <f t="shared" ref="L9:AH9" si="2">IF($G$9="","",IF($AQ$3=L11,$BB$9,IF($AQ$3&gt;L11,$BC$9,"")))</f>
        <v/>
      </c>
      <c r="M9" s="291" t="str">
        <f t="shared" si="2"/>
        <v/>
      </c>
      <c r="N9" s="291" t="str">
        <f t="shared" si="2"/>
        <v/>
      </c>
      <c r="O9" s="291" t="str">
        <f t="shared" si="2"/>
        <v/>
      </c>
      <c r="P9" s="291" t="str">
        <f t="shared" si="2"/>
        <v/>
      </c>
      <c r="Q9" s="291" t="str">
        <f t="shared" si="2"/>
        <v/>
      </c>
      <c r="R9" s="291" t="str">
        <f t="shared" si="2"/>
        <v/>
      </c>
      <c r="S9" s="291" t="str">
        <f t="shared" si="2"/>
        <v/>
      </c>
      <c r="T9" s="291" t="str">
        <f t="shared" si="2"/>
        <v/>
      </c>
      <c r="U9" s="291" t="str">
        <f t="shared" si="2"/>
        <v/>
      </c>
      <c r="V9" s="291" t="str">
        <f t="shared" si="2"/>
        <v/>
      </c>
      <c r="W9" s="291" t="str">
        <f t="shared" si="2"/>
        <v/>
      </c>
      <c r="X9" s="291" t="str">
        <f t="shared" si="2"/>
        <v/>
      </c>
      <c r="Y9" s="291" t="str">
        <f t="shared" si="2"/>
        <v/>
      </c>
      <c r="Z9" s="291" t="str">
        <f t="shared" si="2"/>
        <v/>
      </c>
      <c r="AA9" s="291" t="str">
        <f t="shared" si="2"/>
        <v/>
      </c>
      <c r="AB9" s="291" t="str">
        <f t="shared" si="2"/>
        <v/>
      </c>
      <c r="AC9" s="291" t="str">
        <f t="shared" si="2"/>
        <v/>
      </c>
      <c r="AD9" s="291" t="str">
        <f t="shared" si="2"/>
        <v/>
      </c>
      <c r="AE9" s="291" t="str">
        <f t="shared" si="2"/>
        <v/>
      </c>
      <c r="AF9" s="291" t="str">
        <f t="shared" si="2"/>
        <v/>
      </c>
      <c r="AG9" s="291" t="str">
        <f t="shared" si="2"/>
        <v/>
      </c>
      <c r="AH9" s="291" t="str">
        <f t="shared" si="2"/>
        <v/>
      </c>
      <c r="AI9" s="668" t="s">
        <v>724</v>
      </c>
      <c r="AJ9" s="765"/>
      <c r="AK9" s="766"/>
      <c r="AL9" s="766"/>
      <c r="AM9" s="766"/>
      <c r="AN9" s="766"/>
      <c r="AO9" s="767"/>
      <c r="AP9" s="762" t="s">
        <v>252</v>
      </c>
      <c r="BB9" s="348" t="s">
        <v>434</v>
      </c>
      <c r="BC9" s="348" t="s">
        <v>435</v>
      </c>
      <c r="BQ9" s="237" t="s">
        <v>406</v>
      </c>
    </row>
    <row r="10" spans="2:119" ht="12" customHeight="1" x14ac:dyDescent="0.15">
      <c r="B10" s="718"/>
      <c r="C10" s="719"/>
      <c r="D10" s="719"/>
      <c r="E10" s="719"/>
      <c r="F10" s="719"/>
      <c r="G10" s="699"/>
      <c r="H10" s="682"/>
      <c r="I10" s="683"/>
      <c r="J10" s="669"/>
      <c r="K10" s="113" t="str">
        <f>IF(AND(K9="",COUNTIF(K12:K73,"")&lt;60),"X","")</f>
        <v/>
      </c>
      <c r="L10" s="113" t="str">
        <f>IF(AND(L9="",COUNTIF(L12:L73,"")&lt;62),"X","")</f>
        <v/>
      </c>
      <c r="M10" s="113" t="str">
        <f t="shared" ref="M10:R10" si="3">IF(AND(M9="",COUNTIF(M12:M73,"")&lt;62),"X","")</f>
        <v/>
      </c>
      <c r="N10" s="113" t="str">
        <f t="shared" si="3"/>
        <v/>
      </c>
      <c r="O10" s="113" t="str">
        <f t="shared" si="3"/>
        <v/>
      </c>
      <c r="P10" s="113" t="str">
        <f t="shared" si="3"/>
        <v/>
      </c>
      <c r="Q10" s="113" t="str">
        <f t="shared" si="3"/>
        <v/>
      </c>
      <c r="R10" s="113" t="str">
        <f t="shared" si="3"/>
        <v/>
      </c>
      <c r="S10" s="113" t="str">
        <f>IF(AND(S9="",COUNTIF(S12:S73,"")&lt;62),"X","")</f>
        <v/>
      </c>
      <c r="T10" s="113" t="str">
        <f t="shared" ref="T10:AH10" si="4">IF(AND(T9="",COUNTIF(T12:T73,"")&lt;62),"X","")</f>
        <v/>
      </c>
      <c r="U10" s="113" t="str">
        <f t="shared" si="4"/>
        <v/>
      </c>
      <c r="V10" s="113" t="str">
        <f t="shared" si="4"/>
        <v/>
      </c>
      <c r="W10" s="113" t="str">
        <f t="shared" si="4"/>
        <v/>
      </c>
      <c r="X10" s="113" t="str">
        <f t="shared" si="4"/>
        <v/>
      </c>
      <c r="Y10" s="113" t="str">
        <f t="shared" si="4"/>
        <v/>
      </c>
      <c r="Z10" s="113" t="str">
        <f t="shared" si="4"/>
        <v/>
      </c>
      <c r="AA10" s="113" t="str">
        <f t="shared" si="4"/>
        <v/>
      </c>
      <c r="AB10" s="113" t="str">
        <f t="shared" si="4"/>
        <v/>
      </c>
      <c r="AC10" s="113" t="str">
        <f t="shared" si="4"/>
        <v/>
      </c>
      <c r="AD10" s="113" t="str">
        <f t="shared" si="4"/>
        <v/>
      </c>
      <c r="AE10" s="113" t="str">
        <f t="shared" si="4"/>
        <v/>
      </c>
      <c r="AF10" s="113" t="str">
        <f t="shared" si="4"/>
        <v/>
      </c>
      <c r="AG10" s="113" t="str">
        <f t="shared" si="4"/>
        <v/>
      </c>
      <c r="AH10" s="113" t="str">
        <f t="shared" si="4"/>
        <v/>
      </c>
      <c r="AI10" s="669"/>
      <c r="AJ10" s="768" t="str">
        <f>IF(COUNTIF(K10:AH10,"X")&gt;0,$BD$10,"")</f>
        <v/>
      </c>
      <c r="AK10" s="769"/>
      <c r="AL10" s="769"/>
      <c r="AM10" s="769"/>
      <c r="AN10" s="769"/>
      <c r="AO10" s="770"/>
      <c r="AP10" s="763"/>
      <c r="BB10" s="348" t="s">
        <v>436</v>
      </c>
      <c r="BD10" s="348" t="s">
        <v>437</v>
      </c>
      <c r="BQ10" s="237">
        <v>1</v>
      </c>
      <c r="BR10" s="237">
        <v>2</v>
      </c>
      <c r="BS10" s="237">
        <v>3</v>
      </c>
      <c r="BT10" s="237">
        <v>4</v>
      </c>
      <c r="BU10" s="237">
        <v>5</v>
      </c>
      <c r="BV10" s="237" t="s">
        <v>72</v>
      </c>
      <c r="BW10" s="237" t="s">
        <v>46</v>
      </c>
      <c r="BX10" s="237" t="s">
        <v>36</v>
      </c>
    </row>
    <row r="11" spans="2:119" ht="12" customHeight="1" x14ac:dyDescent="0.15">
      <c r="B11" s="720"/>
      <c r="C11" s="721"/>
      <c r="D11" s="721"/>
      <c r="E11" s="721"/>
      <c r="F11" s="721"/>
      <c r="G11" s="700"/>
      <c r="H11" s="684"/>
      <c r="I11" s="685"/>
      <c r="J11" s="670"/>
      <c r="K11" s="189">
        <v>1</v>
      </c>
      <c r="L11" s="190">
        <v>2</v>
      </c>
      <c r="M11" s="190">
        <v>3</v>
      </c>
      <c r="N11" s="190">
        <v>4</v>
      </c>
      <c r="O11" s="190">
        <v>5</v>
      </c>
      <c r="P11" s="190">
        <v>6</v>
      </c>
      <c r="Q11" s="190">
        <v>7</v>
      </c>
      <c r="R11" s="190">
        <v>8</v>
      </c>
      <c r="S11" s="190">
        <v>9</v>
      </c>
      <c r="T11" s="190">
        <v>10</v>
      </c>
      <c r="U11" s="190">
        <v>11</v>
      </c>
      <c r="V11" s="190">
        <v>12</v>
      </c>
      <c r="W11" s="190">
        <v>13</v>
      </c>
      <c r="X11" s="190">
        <v>14</v>
      </c>
      <c r="Y11" s="190">
        <v>15</v>
      </c>
      <c r="Z11" s="190">
        <v>16</v>
      </c>
      <c r="AA11" s="190">
        <v>17</v>
      </c>
      <c r="AB11" s="190">
        <v>18</v>
      </c>
      <c r="AC11" s="190">
        <v>19</v>
      </c>
      <c r="AD11" s="190">
        <v>20</v>
      </c>
      <c r="AE11" s="190">
        <v>21</v>
      </c>
      <c r="AF11" s="190">
        <v>22</v>
      </c>
      <c r="AG11" s="190">
        <v>23</v>
      </c>
      <c r="AH11" s="190">
        <v>24</v>
      </c>
      <c r="AI11" s="670"/>
      <c r="AJ11" s="114"/>
      <c r="AK11" s="115"/>
      <c r="AL11" s="115"/>
      <c r="AM11" s="115"/>
      <c r="AN11" s="115"/>
      <c r="AO11" s="116"/>
      <c r="AP11" s="764"/>
      <c r="BQ11" s="237">
        <v>0</v>
      </c>
      <c r="BR11" s="237">
        <v>1</v>
      </c>
    </row>
    <row r="12" spans="2:119" ht="15" customHeight="1" x14ac:dyDescent="0.15">
      <c r="B12" s="600" t="s">
        <v>253</v>
      </c>
      <c r="C12" s="704" t="s">
        <v>463</v>
      </c>
      <c r="D12" s="705"/>
      <c r="E12" s="705"/>
      <c r="F12" s="705"/>
      <c r="G12" s="705"/>
      <c r="H12" s="705"/>
      <c r="I12" s="706"/>
      <c r="J12" s="191" t="s">
        <v>776</v>
      </c>
      <c r="K12" s="117"/>
      <c r="L12" s="117"/>
      <c r="M12" s="117"/>
      <c r="N12" s="117"/>
      <c r="O12" s="117"/>
      <c r="P12" s="117"/>
      <c r="Q12" s="117"/>
      <c r="R12" s="117"/>
      <c r="S12" s="117"/>
      <c r="T12" s="117"/>
      <c r="U12" s="117"/>
      <c r="V12" s="117"/>
      <c r="W12" s="382"/>
      <c r="X12" s="382"/>
      <c r="Y12" s="382"/>
      <c r="Z12" s="382"/>
      <c r="AA12" s="382"/>
      <c r="AB12" s="382"/>
      <c r="AC12" s="382"/>
      <c r="AD12" s="382"/>
      <c r="AE12" s="382"/>
      <c r="AF12" s="382"/>
      <c r="AG12" s="382"/>
      <c r="AH12" s="382"/>
      <c r="AI12" s="191" t="s">
        <v>776</v>
      </c>
      <c r="AJ12" s="771"/>
      <c r="AK12" s="772"/>
      <c r="AL12" s="772"/>
      <c r="AM12" s="772"/>
      <c r="AN12" s="772"/>
      <c r="AO12" s="773"/>
      <c r="AP12" s="777"/>
      <c r="BB12" s="12"/>
      <c r="BC12" s="12" t="s">
        <v>73</v>
      </c>
      <c r="BR12" s="237" t="s">
        <v>117</v>
      </c>
    </row>
    <row r="13" spans="2:119" ht="15" customHeight="1" x14ac:dyDescent="0.15">
      <c r="B13" s="707"/>
      <c r="C13" s="674" t="str">
        <f>IF(バルブ!R10=仕様書作成!BC12,仕様書作成!BC13,仕様書作成!BD13)</f>
        <v>　この行は使用しません →→→</v>
      </c>
      <c r="D13" s="675"/>
      <c r="E13" s="675"/>
      <c r="F13" s="675"/>
      <c r="G13" s="675"/>
      <c r="H13" s="675"/>
      <c r="I13" s="676"/>
      <c r="J13" s="383" t="str">
        <f>IF(C13=BC13,BB13,"")</f>
        <v/>
      </c>
      <c r="K13" s="118"/>
      <c r="L13" s="118"/>
      <c r="M13" s="118"/>
      <c r="N13" s="118"/>
      <c r="O13" s="118"/>
      <c r="P13" s="118"/>
      <c r="Q13" s="118"/>
      <c r="R13" s="118"/>
      <c r="S13" s="118"/>
      <c r="T13" s="118"/>
      <c r="U13" s="118"/>
      <c r="V13" s="118"/>
      <c r="W13" s="382"/>
      <c r="X13" s="382"/>
      <c r="Y13" s="382"/>
      <c r="Z13" s="382"/>
      <c r="AA13" s="382"/>
      <c r="AB13" s="382"/>
      <c r="AC13" s="382"/>
      <c r="AD13" s="382"/>
      <c r="AE13" s="382"/>
      <c r="AF13" s="382"/>
      <c r="AG13" s="382"/>
      <c r="AH13" s="382"/>
      <c r="AI13" s="383" t="str">
        <f>IF(C13=BC13,BB13,"")</f>
        <v/>
      </c>
      <c r="AJ13" s="774" t="str">
        <f>IF(バルブ!R10="0",仕様書作成!BF13,IF(バルブ!R10="1",仕様書作成!BE13,""))</f>
        <v>※全連弾性体シール選択済み</v>
      </c>
      <c r="AK13" s="775"/>
      <c r="AL13" s="775"/>
      <c r="AM13" s="775"/>
      <c r="AN13" s="775"/>
      <c r="AO13" s="776"/>
      <c r="AP13" s="778"/>
      <c r="BB13" s="12" t="s">
        <v>617</v>
      </c>
      <c r="BC13" s="12" t="s">
        <v>777</v>
      </c>
      <c r="BD13" s="12" t="s">
        <v>778</v>
      </c>
      <c r="BE13" s="12" t="s">
        <v>779</v>
      </c>
      <c r="BF13" s="12" t="s">
        <v>780</v>
      </c>
      <c r="BR13" s="237" t="s">
        <v>94</v>
      </c>
    </row>
    <row r="14" spans="2:119" ht="10.5" customHeight="1" x14ac:dyDescent="0.15">
      <c r="B14" s="707"/>
      <c r="C14" s="677" t="str">
        <f>IF(COUNTIF(K14:AH14,"X")&gt;0,$BB$14,"")</f>
        <v/>
      </c>
      <c r="D14" s="678"/>
      <c r="E14" s="678"/>
      <c r="F14" s="678"/>
      <c r="G14" s="678"/>
      <c r="H14" s="678"/>
      <c r="I14" s="679"/>
      <c r="J14" s="416" t="str">
        <f>IF(AND(C13=BD13,COUNTA(K13:AH13)&gt;0),1,"")</f>
        <v/>
      </c>
      <c r="K14" s="119" t="str">
        <f>IF(AND(OR(K12="A",K12="B",K12="C"),OR(バルブ!$R$10="1",K13=1)),"X",IF(AND(バルブ!$R$25="-X90",OR(バルブ!$R$10="1",K13=1)),"X",IF(AND(バルブ!$R$7="10-",OR(仕様書作成!K12="A",仕様書作成!K12="B",仕様書作成!K12="C"),OR(バルブ!$R$10="1",K13=1)),"X","")))</f>
        <v/>
      </c>
      <c r="L14" s="119" t="str">
        <f>IF(AND(OR(L12="A",L12="B",L12="C"),OR(バルブ!$R$10="1",L13=1)),"X",IF(AND(バルブ!$R$25="-X90",OR(バルブ!$R$10="1",L13=1)),"X",IF(AND(バルブ!$R$7="10-",OR(仕様書作成!L12="A",仕様書作成!L12="B",仕様書作成!L12="C"),OR(バルブ!$R$10="1",L13=1)),"X","")))</f>
        <v/>
      </c>
      <c r="M14" s="119" t="str">
        <f>IF(AND(OR(M12="A",M12="B",M12="C"),OR(バルブ!$R$10="1",M13=1)),"X",IF(AND(バルブ!$R$25="-X90",OR(バルブ!$R$10="1",M13=1)),"X",IF(AND(バルブ!$R$7="10-",OR(仕様書作成!M12="A",仕様書作成!M12="B",仕様書作成!M12="C"),OR(バルブ!$R$10="1",M13=1)),"X","")))</f>
        <v/>
      </c>
      <c r="N14" s="119" t="str">
        <f>IF(AND(OR(N12="A",N12="B",N12="C"),OR(バルブ!$R$10="1",N13=1)),"X",IF(AND(バルブ!$R$25="-X90",OR(バルブ!$R$10="1",N13=1)),"X",IF(AND(バルブ!$R$7="10-",OR(仕様書作成!N12="A",仕様書作成!N12="B",仕様書作成!N12="C"),OR(バルブ!$R$10="1",N13=1)),"X","")))</f>
        <v/>
      </c>
      <c r="O14" s="119" t="str">
        <f>IF(AND(OR(O12="A",O12="B",O12="C"),OR(バルブ!$R$10="1",O13=1)),"X",IF(AND(バルブ!$R$25="-X90",OR(バルブ!$R$10="1",O13=1)),"X",IF(AND(バルブ!$R$7="10-",OR(仕様書作成!O12="A",仕様書作成!O12="B",仕様書作成!O12="C"),OR(バルブ!$R$10="1",O13=1)),"X","")))</f>
        <v/>
      </c>
      <c r="P14" s="119" t="str">
        <f>IF(AND(OR(P12="A",P12="B",P12="C"),OR(バルブ!$R$10="1",P13=1)),"X",IF(AND(バルブ!$R$25="-X90",OR(バルブ!$R$10="1",P13=1)),"X",IF(AND(バルブ!$R$7="10-",OR(仕様書作成!P12="A",仕様書作成!P12="B",仕様書作成!P12="C"),OR(バルブ!$R$10="1",P13=1)),"X","")))</f>
        <v/>
      </c>
      <c r="Q14" s="119" t="str">
        <f>IF(AND(OR(Q12="A",Q12="B",Q12="C"),OR(バルブ!$R$10="1",Q13=1)),"X",IF(AND(バルブ!$R$25="-X90",OR(バルブ!$R$10="1",Q13=1)),"X",IF(AND(バルブ!$R$7="10-",OR(仕様書作成!Q12="A",仕様書作成!Q12="B",仕様書作成!Q12="C"),OR(バルブ!$R$10="1",Q13=1)),"X","")))</f>
        <v/>
      </c>
      <c r="R14" s="119" t="str">
        <f>IF(AND(OR(R12="A",R12="B",R12="C"),OR(バルブ!$R$10="1",R13=1)),"X",IF(AND(バルブ!$R$25="-X90",OR(バルブ!$R$10="1",R13=1)),"X",IF(AND(バルブ!$R$7="10-",OR(仕様書作成!R12="A",仕様書作成!R12="B",仕様書作成!R12="C"),OR(バルブ!$R$10="1",R13=1)),"X","")))</f>
        <v/>
      </c>
      <c r="S14" s="119" t="str">
        <f>IF(AND(OR(S12="A",S12="B",S12="C"),OR(バルブ!$R$10="1",S13=1)),"X",IF(AND(バルブ!$R$25="-X90",OR(バルブ!$R$10="1",S13=1)),"X",IF(AND(バルブ!$R$7="10-",OR(仕様書作成!S12="A",仕様書作成!S12="B",仕様書作成!S12="C"),OR(バルブ!$R$10="1",S13=1)),"X","")))</f>
        <v/>
      </c>
      <c r="T14" s="119" t="str">
        <f>IF(AND(OR(T12="A",T12="B",T12="C"),OR(バルブ!$R$10="1",T13=1)),"X",IF(AND(バルブ!$R$25="-X90",OR(バルブ!$R$10="1",T13=1)),"X",IF(AND(バルブ!$R$7="10-",OR(仕様書作成!T12="A",仕様書作成!T12="B",仕様書作成!T12="C"),OR(バルブ!$R$10="1",T13=1)),"X","")))</f>
        <v/>
      </c>
      <c r="U14" s="119" t="str">
        <f>IF(AND(OR(U12="A",U12="B",U12="C"),OR(バルブ!$R$10="1",U13=1)),"X",IF(AND(バルブ!$R$25="-X90",OR(バルブ!$R$10="1",U13=1)),"X",IF(AND(バルブ!$R$7="10-",OR(仕様書作成!U12="A",仕様書作成!U12="B",仕様書作成!U12="C"),OR(バルブ!$R$10="1",U13=1)),"X","")))</f>
        <v/>
      </c>
      <c r="V14" s="119" t="str">
        <f>IF(AND(OR(V12="A",V12="B",V12="C"),OR(バルブ!$R$10="1",V13=1)),"X",IF(AND(バルブ!$R$25="-X90",OR(バルブ!$R$10="1",V13=1)),"X",IF(AND(バルブ!$R$7="10-",OR(仕様書作成!V12="A",仕様書作成!V12="B",仕様書作成!V12="C"),OR(バルブ!$R$10="1",V13=1)),"X","")))</f>
        <v/>
      </c>
      <c r="W14" s="119" t="str">
        <f>IF(AND(OR(W12="A",W12="B",W12="C"),OR(バルブ!$R$10="1",W13=1)),"X",IF(AND(バルブ!$R$25="-X90",OR(バルブ!$R$10="1",W13=1)),"X",IF(AND(バルブ!$R$7="10-",OR(仕様書作成!W12="A",仕様書作成!W12="B",仕様書作成!W12="C"),OR(バルブ!$R$10="1",W13=1)),"X","")))</f>
        <v/>
      </c>
      <c r="X14" s="119" t="str">
        <f>IF(AND(OR(X12="A",X12="B",X12="C"),OR(バルブ!$R$10="1",X13=1)),"X",IF(AND(バルブ!$R$25="-X90",OR(バルブ!$R$10="1",X13=1)),"X",IF(AND(バルブ!$R$7="10-",OR(仕様書作成!X12="A",仕様書作成!X12="B",仕様書作成!X12="C"),OR(バルブ!$R$10="1",X13=1)),"X","")))</f>
        <v/>
      </c>
      <c r="Y14" s="119" t="str">
        <f>IF(AND(OR(Y12="A",Y12="B",Y12="C"),OR(バルブ!$R$10="1",Y13=1)),"X",IF(AND(バルブ!$R$25="-X90",OR(バルブ!$R$10="1",Y13=1)),"X",IF(AND(バルブ!$R$7="10-",OR(仕様書作成!Y12="A",仕様書作成!Y12="B",仕様書作成!Y12="C"),OR(バルブ!$R$10="1",Y13=1)),"X","")))</f>
        <v/>
      </c>
      <c r="Z14" s="119" t="str">
        <f>IF(AND(OR(Z12="A",Z12="B",Z12="C"),OR(バルブ!$R$10="1",Z13=1)),"X",IF(AND(バルブ!$R$25="-X90",OR(バルブ!$R$10="1",Z13=1)),"X",IF(AND(バルブ!$R$7="10-",OR(仕様書作成!Z12="A",仕様書作成!Z12="B",仕様書作成!Z12="C"),OR(バルブ!$R$10="1",Z13=1)),"X","")))</f>
        <v/>
      </c>
      <c r="AA14" s="119" t="str">
        <f>IF(AND(OR(AA12="A",AA12="B",AA12="C"),OR(バルブ!$R$10="1",AA13=1)),"X",IF(AND(バルブ!$R$25="-X90",OR(バルブ!$R$10="1",AA13=1)),"X",IF(AND(バルブ!$R$7="10-",OR(仕様書作成!AA12="A",仕様書作成!AA12="B",仕様書作成!AA12="C"),OR(バルブ!$R$10="1",AA13=1)),"X","")))</f>
        <v/>
      </c>
      <c r="AB14" s="119" t="str">
        <f>IF(AND(OR(AB12="A",AB12="B",AB12="C"),OR(バルブ!$R$10="1",AB13=1)),"X",IF(AND(バルブ!$R$25="-X90",OR(バルブ!$R$10="1",AB13=1)),"X",IF(AND(バルブ!$R$7="10-",OR(仕様書作成!AB12="A",仕様書作成!AB12="B",仕様書作成!AB12="C"),OR(バルブ!$R$10="1",AB13=1)),"X","")))</f>
        <v/>
      </c>
      <c r="AC14" s="119" t="str">
        <f>IF(AND(OR(AC12="A",AC12="B",AC12="C"),OR(バルブ!$R$10="1",AC13=1)),"X",IF(AND(バルブ!$R$25="-X90",OR(バルブ!$R$10="1",AC13=1)),"X",IF(AND(バルブ!$R$7="10-",OR(仕様書作成!AC12="A",仕様書作成!AC12="B",仕様書作成!AC12="C"),OR(バルブ!$R$10="1",AC13=1)),"X","")))</f>
        <v/>
      </c>
      <c r="AD14" s="119" t="str">
        <f>IF(AND(OR(AD12="A",AD12="B",AD12="C"),OR(バルブ!$R$10="1",AD13=1)),"X",IF(AND(バルブ!$R$25="-X90",OR(バルブ!$R$10="1",AD13=1)),"X",IF(AND(バルブ!$R$7="10-",OR(仕様書作成!AD12="A",仕様書作成!AD12="B",仕様書作成!AD12="C"),OR(バルブ!$R$10="1",AD13=1)),"X","")))</f>
        <v/>
      </c>
      <c r="AE14" s="119" t="str">
        <f>IF(AND(OR(AE12="A",AE12="B",AE12="C"),OR(バルブ!$R$10="1",AE13=1)),"X",IF(AND(バルブ!$R$25="-X90",OR(バルブ!$R$10="1",AE13=1)),"X",IF(AND(バルブ!$R$7="10-",OR(仕様書作成!AE12="A",仕様書作成!AE12="B",仕様書作成!AE12="C"),OR(バルブ!$R$10="1",AE13=1)),"X","")))</f>
        <v/>
      </c>
      <c r="AF14" s="119" t="str">
        <f>IF(AND(OR(AF12="A",AF12="B",AF12="C"),OR(バルブ!$R$10="1",AF13=1)),"X",IF(AND(バルブ!$R$25="-X90",OR(バルブ!$R$10="1",AF13=1)),"X",IF(AND(バルブ!$R$7="10-",OR(仕様書作成!AF12="A",仕様書作成!AF12="B",仕様書作成!AF12="C"),OR(バルブ!$R$10="1",AF13=1)),"X","")))</f>
        <v/>
      </c>
      <c r="AG14" s="119" t="str">
        <f>IF(AND(OR(AG12="A",AG12="B",AG12="C"),OR(バルブ!$R$10="1",AG13=1)),"X",IF(AND(バルブ!$R$25="-X90",OR(バルブ!$R$10="1",AG13=1)),"X",IF(AND(バルブ!$R$7="10-",OR(仕様書作成!AG12="A",仕様書作成!AG12="B",仕様書作成!AG12="C"),OR(バルブ!$R$10="1",AG13=1)),"X","")))</f>
        <v/>
      </c>
      <c r="AH14" s="119" t="str">
        <f>IF(AND(OR(AH12="A",AH12="B",AH12="C"),OR(バルブ!$R$10="1",AH13=1)),"X",IF(AND(バルブ!$R$25="-X90",OR(バルブ!$R$10="1",AH13=1)),"X",IF(AND(バルブ!$R$7="10-",OR(仕様書作成!AH12="A",仕様書作成!AH12="B",仕様書作成!AH12="C"),OR(バルブ!$R$10="1",AH13=1)),"X","")))</f>
        <v/>
      </c>
      <c r="AI14" s="384"/>
      <c r="AJ14" s="780" t="str">
        <f>IF(AND(バルブ!R25="-X90",COUNTIF(仕様書作成!K13:AH13,1)&gt;0),$BC$14,"")</f>
        <v/>
      </c>
      <c r="AK14" s="781"/>
      <c r="AL14" s="781"/>
      <c r="AM14" s="781"/>
      <c r="AN14" s="781"/>
      <c r="AO14" s="782"/>
      <c r="AP14" s="779"/>
      <c r="BB14" s="348" t="s">
        <v>419</v>
      </c>
      <c r="BC14" s="348" t="s">
        <v>447</v>
      </c>
      <c r="BR14" s="237" t="s">
        <v>46</v>
      </c>
      <c r="BS14" s="237" t="s">
        <v>96</v>
      </c>
      <c r="CO14" s="237" t="s">
        <v>820</v>
      </c>
      <c r="CQ14" s="281" t="str">
        <f>IF(K56="","","SY70M-"&amp;K57&amp;"-"&amp;K59)</f>
        <v/>
      </c>
      <c r="CR14" s="281" t="str">
        <f t="shared" ref="CR14:DN14" si="5">IF(L56="","","SY70M-"&amp;L57&amp;"-"&amp;L59)</f>
        <v/>
      </c>
      <c r="CS14" s="281" t="str">
        <f t="shared" si="5"/>
        <v/>
      </c>
      <c r="CT14" s="281" t="str">
        <f t="shared" si="5"/>
        <v/>
      </c>
      <c r="CU14" s="281" t="str">
        <f t="shared" si="5"/>
        <v/>
      </c>
      <c r="CV14" s="281" t="str">
        <f t="shared" si="5"/>
        <v/>
      </c>
      <c r="CW14" s="281" t="str">
        <f t="shared" si="5"/>
        <v/>
      </c>
      <c r="CX14" s="281" t="str">
        <f t="shared" si="5"/>
        <v/>
      </c>
      <c r="CY14" s="281" t="str">
        <f t="shared" si="5"/>
        <v/>
      </c>
      <c r="CZ14" s="281" t="str">
        <f t="shared" si="5"/>
        <v/>
      </c>
      <c r="DA14" s="281" t="str">
        <f t="shared" si="5"/>
        <v/>
      </c>
      <c r="DB14" s="281" t="str">
        <f t="shared" si="5"/>
        <v/>
      </c>
      <c r="DC14" s="281" t="str">
        <f t="shared" si="5"/>
        <v/>
      </c>
      <c r="DD14" s="281" t="str">
        <f t="shared" si="5"/>
        <v/>
      </c>
      <c r="DE14" s="281" t="str">
        <f t="shared" si="5"/>
        <v/>
      </c>
      <c r="DF14" s="281" t="str">
        <f t="shared" si="5"/>
        <v/>
      </c>
      <c r="DG14" s="281" t="str">
        <f t="shared" si="5"/>
        <v/>
      </c>
      <c r="DH14" s="281" t="str">
        <f t="shared" si="5"/>
        <v/>
      </c>
      <c r="DI14" s="281" t="str">
        <f t="shared" si="5"/>
        <v/>
      </c>
      <c r="DJ14" s="281" t="str">
        <f t="shared" si="5"/>
        <v/>
      </c>
      <c r="DK14" s="281" t="str">
        <f t="shared" si="5"/>
        <v/>
      </c>
      <c r="DL14" s="281" t="str">
        <f t="shared" si="5"/>
        <v/>
      </c>
      <c r="DM14" s="281" t="str">
        <f t="shared" si="5"/>
        <v/>
      </c>
      <c r="DN14" s="281" t="str">
        <f t="shared" si="5"/>
        <v/>
      </c>
    </row>
    <row r="15" spans="2:119" ht="15" customHeight="1" x14ac:dyDescent="0.15">
      <c r="B15" s="707"/>
      <c r="C15" s="701" t="str">
        <f>IF(バルブ!R19=仕様書作成!BC16,仕様書作成!BC15,仕様書作成!BD15)</f>
        <v>　この行は使用しません →→→</v>
      </c>
      <c r="D15" s="702"/>
      <c r="E15" s="702"/>
      <c r="F15" s="702"/>
      <c r="G15" s="702"/>
      <c r="H15" s="702"/>
      <c r="I15" s="703"/>
      <c r="J15" s="292" t="str">
        <f>IF(バルブ!$T$19=仕様書作成!$BC$16,仕様書作成!$BB$15,"")</f>
        <v/>
      </c>
      <c r="K15" s="141"/>
      <c r="L15" s="141"/>
      <c r="M15" s="141"/>
      <c r="N15" s="141"/>
      <c r="O15" s="141"/>
      <c r="P15" s="141"/>
      <c r="Q15" s="141"/>
      <c r="R15" s="141"/>
      <c r="S15" s="141"/>
      <c r="T15" s="141"/>
      <c r="U15" s="141"/>
      <c r="V15" s="141"/>
      <c r="W15" s="221"/>
      <c r="X15" s="221"/>
      <c r="Y15" s="221"/>
      <c r="Z15" s="221"/>
      <c r="AA15" s="221"/>
      <c r="AB15" s="221"/>
      <c r="AC15" s="221"/>
      <c r="AD15" s="221"/>
      <c r="AE15" s="221"/>
      <c r="AF15" s="221"/>
      <c r="AG15" s="221"/>
      <c r="AH15" s="221"/>
      <c r="AI15" s="292" t="str">
        <f>IF(バルブ!$T$19=仕様書作成!$BC$16,仕様書作成!$BB$15,"")</f>
        <v/>
      </c>
      <c r="AJ15" s="652" t="str">
        <f>IF(AND($C$16=BE16,バルブ!T19=""),仕様書作成!BE15,IF(AND($C$16=BE16,バルブ!T19="D"),仕様書作成!BF15,IF(AND($C$16=BE16,バルブ!T19="E"),仕様書作成!BG15,IF(AND($C$16=BE16,バルブ!T19="F"),仕様書作成!BH15,""))))</f>
        <v/>
      </c>
      <c r="AK15" s="653"/>
      <c r="AL15" s="653"/>
      <c r="AM15" s="653"/>
      <c r="AN15" s="653"/>
      <c r="AO15" s="654"/>
      <c r="AP15" s="293"/>
      <c r="BB15" s="12" t="s">
        <v>727</v>
      </c>
      <c r="BC15" s="12" t="s">
        <v>821</v>
      </c>
      <c r="BD15" s="12" t="s">
        <v>778</v>
      </c>
      <c r="BE15" s="12" t="s">
        <v>822</v>
      </c>
      <c r="BF15" s="12" t="s">
        <v>728</v>
      </c>
      <c r="BG15" s="12" t="s">
        <v>729</v>
      </c>
      <c r="BH15" s="12" t="s">
        <v>823</v>
      </c>
      <c r="BR15" s="237" t="s">
        <v>38</v>
      </c>
      <c r="BS15" s="237" t="s">
        <v>39</v>
      </c>
      <c r="BT15" s="237" t="s">
        <v>40</v>
      </c>
    </row>
    <row r="16" spans="2:119" ht="12" customHeight="1" x14ac:dyDescent="0.15">
      <c r="B16" s="707"/>
      <c r="C16" s="686" t="str">
        <f>IF(COUNTIF(K16:AH16,"-")&gt;0,$BD$16,IF(COUNTIF(K16:AH16,"X")&gt;0,$BE$16,""))</f>
        <v/>
      </c>
      <c r="D16" s="687"/>
      <c r="E16" s="687"/>
      <c r="F16" s="687"/>
      <c r="G16" s="687"/>
      <c r="H16" s="687"/>
      <c r="I16" s="688"/>
      <c r="J16" s="294"/>
      <c r="K16" s="136" t="str">
        <f>IF(AND($C$15=$BD$15,K15&lt;&gt;""),"X","")</f>
        <v/>
      </c>
      <c r="L16" s="136" t="str">
        <f t="shared" ref="L16:AH16" si="6">IF(AND($C$15=$BD$15,L15&lt;&gt;""),"X","")</f>
        <v/>
      </c>
      <c r="M16" s="136" t="str">
        <f t="shared" si="6"/>
        <v/>
      </c>
      <c r="N16" s="136" t="str">
        <f t="shared" si="6"/>
        <v/>
      </c>
      <c r="O16" s="136" t="str">
        <f t="shared" si="6"/>
        <v/>
      </c>
      <c r="P16" s="136" t="str">
        <f t="shared" si="6"/>
        <v/>
      </c>
      <c r="Q16" s="136" t="str">
        <f t="shared" si="6"/>
        <v/>
      </c>
      <c r="R16" s="136" t="str">
        <f t="shared" si="6"/>
        <v/>
      </c>
      <c r="S16" s="136" t="str">
        <f t="shared" si="6"/>
        <v/>
      </c>
      <c r="T16" s="136" t="str">
        <f t="shared" si="6"/>
        <v/>
      </c>
      <c r="U16" s="136" t="str">
        <f t="shared" si="6"/>
        <v/>
      </c>
      <c r="V16" s="136" t="str">
        <f t="shared" si="6"/>
        <v/>
      </c>
      <c r="W16" s="136" t="str">
        <f t="shared" si="6"/>
        <v/>
      </c>
      <c r="X16" s="136" t="str">
        <f t="shared" si="6"/>
        <v/>
      </c>
      <c r="Y16" s="136" t="str">
        <f t="shared" si="6"/>
        <v/>
      </c>
      <c r="Z16" s="136" t="str">
        <f t="shared" si="6"/>
        <v/>
      </c>
      <c r="AA16" s="136" t="str">
        <f t="shared" si="6"/>
        <v/>
      </c>
      <c r="AB16" s="136" t="str">
        <f t="shared" si="6"/>
        <v/>
      </c>
      <c r="AC16" s="136" t="str">
        <f t="shared" si="6"/>
        <v/>
      </c>
      <c r="AD16" s="136" t="str">
        <f t="shared" si="6"/>
        <v/>
      </c>
      <c r="AE16" s="136" t="str">
        <f t="shared" si="6"/>
        <v/>
      </c>
      <c r="AF16" s="136" t="str">
        <f t="shared" si="6"/>
        <v/>
      </c>
      <c r="AG16" s="136" t="str">
        <f t="shared" si="6"/>
        <v/>
      </c>
      <c r="AH16" s="136" t="str">
        <f t="shared" si="6"/>
        <v/>
      </c>
      <c r="AI16" s="294"/>
      <c r="AJ16" s="655"/>
      <c r="AK16" s="656"/>
      <c r="AL16" s="656"/>
      <c r="AM16" s="656"/>
      <c r="AN16" s="656"/>
      <c r="AO16" s="657"/>
      <c r="AP16" s="295"/>
      <c r="BB16" s="12" t="s">
        <v>730</v>
      </c>
      <c r="BC16" s="12" t="s">
        <v>73</v>
      </c>
      <c r="BD16" s="12" t="s">
        <v>731</v>
      </c>
      <c r="BE16" s="12" t="s">
        <v>732</v>
      </c>
      <c r="BF16" s="12"/>
    </row>
    <row r="17" spans="2:119" ht="15" customHeight="1" x14ac:dyDescent="0.15">
      <c r="B17" s="707"/>
      <c r="C17" s="665" t="s">
        <v>362</v>
      </c>
      <c r="D17" s="666"/>
      <c r="E17" s="666"/>
      <c r="F17" s="666"/>
      <c r="G17" s="666"/>
      <c r="H17" s="666"/>
      <c r="I17" s="667"/>
      <c r="J17" s="602" t="s">
        <v>519</v>
      </c>
      <c r="K17" s="120"/>
      <c r="L17" s="120"/>
      <c r="M17" s="120"/>
      <c r="N17" s="120"/>
      <c r="O17" s="120"/>
      <c r="P17" s="120"/>
      <c r="Q17" s="120"/>
      <c r="R17" s="120"/>
      <c r="S17" s="120"/>
      <c r="T17" s="120"/>
      <c r="U17" s="120"/>
      <c r="V17" s="120"/>
      <c r="W17" s="120"/>
      <c r="X17" s="120"/>
      <c r="Y17" s="120"/>
      <c r="Z17" s="120"/>
      <c r="AA17" s="224"/>
      <c r="AB17" s="224"/>
      <c r="AC17" s="224"/>
      <c r="AD17" s="224"/>
      <c r="AE17" s="224"/>
      <c r="AF17" s="224"/>
      <c r="AG17" s="224"/>
      <c r="AH17" s="225"/>
      <c r="AI17" s="602" t="s">
        <v>519</v>
      </c>
      <c r="AJ17" s="658" t="s">
        <v>364</v>
      </c>
      <c r="AK17" s="659"/>
      <c r="AL17" s="659"/>
      <c r="AM17" s="659"/>
      <c r="AN17" s="659"/>
      <c r="AO17" s="660"/>
      <c r="AP17" s="192"/>
      <c r="BR17" s="237" t="s">
        <v>224</v>
      </c>
    </row>
    <row r="18" spans="2:119" ht="10.5" customHeight="1" x14ac:dyDescent="0.15">
      <c r="B18" s="707"/>
      <c r="C18" s="649" t="str">
        <f>IF(COUNTIF(K18:AH18,"X")&gt;0,$BB$18,"")</f>
        <v/>
      </c>
      <c r="D18" s="650"/>
      <c r="E18" s="650"/>
      <c r="F18" s="650"/>
      <c r="G18" s="650"/>
      <c r="H18" s="650"/>
      <c r="I18" s="651"/>
      <c r="J18" s="605"/>
      <c r="K18" s="121" t="str">
        <f>IF(AND(OR(ベース!$R$46="U",ベース!$R$46="C",ベース!$R$46="D",ベース!$R$46="E",ベース!$R$46="B",ベース!$R$46="F"),仕様書作成!K17="R"),"X","")</f>
        <v/>
      </c>
      <c r="L18" s="121" t="str">
        <f>IF(AND(OR(ベース!$R$46="U",ベース!$R$46="C",ベース!$R$46="D",ベース!$R$46="E",ベース!$R$46="B",ベース!$R$46="F"),仕様書作成!L17="R"),"X","")</f>
        <v/>
      </c>
      <c r="M18" s="121" t="str">
        <f>IF(AND(OR(ベース!$R$46="U",ベース!$R$46="C",ベース!$R$46="D",ベース!$R$46="E",ベース!$R$46="B",ベース!$R$46="F"),仕様書作成!M17="R"),"X","")</f>
        <v/>
      </c>
      <c r="N18" s="121" t="str">
        <f>IF(AND(OR(ベース!$R$46="U",ベース!$R$46="C",ベース!$R$46="D",ベース!$R$46="E",ベース!$R$46="B",ベース!$R$46="F"),仕様書作成!N17="R"),"X","")</f>
        <v/>
      </c>
      <c r="O18" s="121" t="str">
        <f>IF(AND(OR(ベース!$R$46="U",ベース!$R$46="C",ベース!$R$46="D",ベース!$R$46="E",ベース!$R$46="B",ベース!$R$46="F"),仕様書作成!O17="R"),"X","")</f>
        <v/>
      </c>
      <c r="P18" s="121" t="str">
        <f>IF(AND(OR(ベース!$R$46="U",ベース!$R$46="C",ベース!$R$46="D",ベース!$R$46="E",ベース!$R$46="B",ベース!$R$46="F"),仕様書作成!P17="R"),"X","")</f>
        <v/>
      </c>
      <c r="Q18" s="121" t="str">
        <f>IF(AND(OR(ベース!$R$46="U",ベース!$R$46="C",ベース!$R$46="D",ベース!$R$46="E",ベース!$R$46="B",ベース!$R$46="F"),仕様書作成!Q17="R"),"X","")</f>
        <v/>
      </c>
      <c r="R18" s="121" t="str">
        <f>IF(AND(OR(ベース!$R$46="U",ベース!$R$46="C",ベース!$R$46="D",ベース!$R$46="E",ベース!$R$46="B",ベース!$R$46="F"),仕様書作成!R17="R"),"X","")</f>
        <v/>
      </c>
      <c r="S18" s="121" t="str">
        <f>IF(AND(OR(ベース!$R$46="U",ベース!$R$46="C",ベース!$R$46="D",ベース!$R$46="E",ベース!$R$46="B",ベース!$R$46="F"),仕様書作成!S17="R"),"X","")</f>
        <v/>
      </c>
      <c r="T18" s="121" t="str">
        <f>IF(AND(OR(ベース!$R$46="U",ベース!$R$46="C",ベース!$R$46="D",ベース!$R$46="E",ベース!$R$46="B",ベース!$R$46="F"),仕様書作成!T17="R"),"X","")</f>
        <v/>
      </c>
      <c r="U18" s="121" t="str">
        <f>IF(AND(OR(ベース!$R$46="U",ベース!$R$46="C",ベース!$R$46="D",ベース!$R$46="E",ベース!$R$46="B",ベース!$R$46="F"),仕様書作成!U17="R"),"X","")</f>
        <v/>
      </c>
      <c r="V18" s="121" t="str">
        <f>IF(AND(OR(ベース!$R$46="U",ベース!$R$46="C",ベース!$R$46="D",ベース!$R$46="E",ベース!$R$46="B",ベース!$R$46="F"),仕様書作成!V17="R"),"X","")</f>
        <v/>
      </c>
      <c r="W18" s="121" t="str">
        <f>IF(AND(OR(ベース!$R$46="U",ベース!$R$46="C",ベース!$R$46="D",ベース!$R$46="E",ベース!$R$46="B",ベース!$R$46="F"),仕様書作成!W17="R"),"X","")</f>
        <v/>
      </c>
      <c r="X18" s="121" t="str">
        <f>IF(AND(OR(ベース!$R$46="U",ベース!$R$46="C",ベース!$R$46="D",ベース!$R$46="E",ベース!$R$46="B",ベース!$R$46="F"),仕様書作成!X17="R"),"X","")</f>
        <v/>
      </c>
      <c r="Y18" s="121" t="str">
        <f>IF(AND(OR(ベース!$R$46="U",ベース!$R$46="C",ベース!$R$46="D",ベース!$R$46="E",ベース!$R$46="B",ベース!$R$46="F"),仕様書作成!Y17="R"),"X","")</f>
        <v/>
      </c>
      <c r="Z18" s="121" t="str">
        <f>IF(AND(OR(ベース!$R$46="U",ベース!$R$46="C",ベース!$R$46="D",ベース!$R$46="E",ベース!$R$46="B",ベース!$R$46="F"),仕様書作成!Z17="R"),"X","")</f>
        <v/>
      </c>
      <c r="AA18" s="121" t="str">
        <f>IF(AND(OR(ベース!$R$46="U",ベース!$R$46="C",ベース!$R$46="D",ベース!$R$46="E",ベース!$R$46="B",ベース!$R$46="F"),仕様書作成!AA17="R"),"X","")</f>
        <v/>
      </c>
      <c r="AB18" s="121" t="str">
        <f>IF(AND(OR(ベース!$R$46="U",ベース!$R$46="C",ベース!$R$46="D",ベース!$R$46="E",ベース!$R$46="B",ベース!$R$46="F"),仕様書作成!AB17="R"),"X","")</f>
        <v/>
      </c>
      <c r="AC18" s="121" t="str">
        <f>IF(AND(OR(ベース!$R$46="U",ベース!$R$46="C",ベース!$R$46="D",ベース!$R$46="E",ベース!$R$46="B",ベース!$R$46="F"),仕様書作成!AC17="R"),"X","")</f>
        <v/>
      </c>
      <c r="AD18" s="121" t="str">
        <f>IF(AND(OR(ベース!$R$46="U",ベース!$R$46="C",ベース!$R$46="D",ベース!$R$46="E",ベース!$R$46="B",ベース!$R$46="F"),仕様書作成!AD17="R"),"X","")</f>
        <v/>
      </c>
      <c r="AE18" s="121" t="str">
        <f>IF(AND(OR(ベース!$R$46="U",ベース!$R$46="C",ベース!$R$46="D",ベース!$R$46="E",ベース!$R$46="B",ベース!$R$46="F"),仕様書作成!AE17="R"),"X","")</f>
        <v/>
      </c>
      <c r="AF18" s="121" t="str">
        <f>IF(AND(OR(ベース!$R$46="U",ベース!$R$46="C",ベース!$R$46="D",ベース!$R$46="E",ベース!$R$46="B",ベース!$R$46="F"),仕様書作成!AF17="R"),"X","")</f>
        <v/>
      </c>
      <c r="AG18" s="121" t="str">
        <f>IF(AND(OR(ベース!$R$46="U",ベース!$R$46="C",ベース!$R$46="D",ベース!$R$46="E",ベース!$R$46="B",ベース!$R$46="F"),仕様書作成!AG17="R"),"X","")</f>
        <v/>
      </c>
      <c r="AH18" s="121" t="str">
        <f>IF(AND(OR(ベース!$R$46="U",ベース!$R$46="C",ベース!$R$46="D",ベース!$R$46="E",ベース!$R$46="B",ベース!$R$46="F"),仕様書作成!AH17="R"),"X","")</f>
        <v/>
      </c>
      <c r="AI18" s="648"/>
      <c r="AJ18" s="658"/>
      <c r="AK18" s="659"/>
      <c r="AL18" s="659"/>
      <c r="AM18" s="659"/>
      <c r="AN18" s="659"/>
      <c r="AO18" s="660"/>
      <c r="AP18" s="192"/>
      <c r="BB18" s="348" t="s">
        <v>420</v>
      </c>
      <c r="BR18" s="237" t="s">
        <v>38</v>
      </c>
      <c r="BS18" s="237" t="s">
        <v>40</v>
      </c>
    </row>
    <row r="19" spans="2:119" ht="15" hidden="1" customHeight="1" x14ac:dyDescent="0.15">
      <c r="B19" s="707"/>
      <c r="C19" s="692" t="s">
        <v>380</v>
      </c>
      <c r="D19" s="693"/>
      <c r="E19" s="693"/>
      <c r="F19" s="693"/>
      <c r="G19" s="693"/>
      <c r="H19" s="693"/>
      <c r="I19" s="694"/>
      <c r="J19" s="648" t="s">
        <v>519</v>
      </c>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604" t="s">
        <v>519</v>
      </c>
      <c r="AJ19" s="658"/>
      <c r="AK19" s="659"/>
      <c r="AL19" s="659"/>
      <c r="AM19" s="659"/>
      <c r="AN19" s="659"/>
      <c r="AO19" s="660"/>
      <c r="AP19" s="192"/>
      <c r="BR19" s="408" t="s">
        <v>48</v>
      </c>
      <c r="BS19" s="237" t="s">
        <v>49</v>
      </c>
      <c r="BT19" s="237" t="s">
        <v>50</v>
      </c>
      <c r="BU19" s="237" t="s">
        <v>51</v>
      </c>
      <c r="BV19" s="237" t="s">
        <v>52</v>
      </c>
      <c r="BW19" s="237" t="s">
        <v>908</v>
      </c>
      <c r="BX19" s="237" t="s">
        <v>53</v>
      </c>
      <c r="BY19" s="237" t="s">
        <v>54</v>
      </c>
      <c r="BZ19" s="237" t="s">
        <v>55</v>
      </c>
      <c r="CA19" s="237" t="s">
        <v>909</v>
      </c>
      <c r="CB19" s="237" t="s">
        <v>910</v>
      </c>
    </row>
    <row r="20" spans="2:119" ht="10.5" hidden="1" customHeight="1" x14ac:dyDescent="0.15">
      <c r="B20" s="707"/>
      <c r="C20" s="649" t="str">
        <f>IF(COUNTIF(K20:AH20,"X")&gt;0,$BB$20,"")</f>
        <v/>
      </c>
      <c r="D20" s="650"/>
      <c r="E20" s="650"/>
      <c r="F20" s="650"/>
      <c r="G20" s="650"/>
      <c r="H20" s="650"/>
      <c r="I20" s="651"/>
      <c r="J20" s="648"/>
      <c r="K20" s="123" t="str">
        <f>IF(AND(K19="H",OR(バルブ!$R$10="1",K13=1)),"X",IF(AND(OR(K12&lt;3,K12="A",K12="B",K12="C"),OR(バルブ!$R$10="0",K13=0),OR(K19="H",K19="")),"",IF(K19="","","X")))</f>
        <v/>
      </c>
      <c r="L20" s="123" t="str">
        <f>IF(AND(L19="H",OR(バルブ!$R$10="1",L13=1)),"X",IF(AND(OR(L12&lt;3,L12="A",L12="B",L12="C"),OR(バルブ!$R$10="0",L13=0),OR(L19="H",L19="")),"",IF(L19="","","X")))</f>
        <v/>
      </c>
      <c r="M20" s="123" t="str">
        <f>IF(AND(M19="H",OR(バルブ!$R$10="1",M13=1)),"X",IF(AND(OR(M12&lt;3,M12="A",M12="B",M12="C"),OR(バルブ!$R$10="0",M13=0),OR(M19="H",M19="")),"",IF(M19="","","X")))</f>
        <v/>
      </c>
      <c r="N20" s="123" t="str">
        <f>IF(AND(N19="H",OR(バルブ!$R$10="1",N13=1)),"X",IF(AND(OR(N12&lt;3,N12="A",N12="B",N12="C"),OR(バルブ!$R$10="0",N13=0),OR(N19="H",N19="")),"",IF(N19="","","X")))</f>
        <v/>
      </c>
      <c r="O20" s="123" t="str">
        <f>IF(AND(O19="H",OR(バルブ!$R$10="1",O13=1)),"X",IF(AND(OR(O12&lt;3,O12="A",O12="B",O12="C"),OR(バルブ!$R$10="0",O13=0),OR(O19="H",O19="")),"",IF(O19="","","X")))</f>
        <v/>
      </c>
      <c r="P20" s="123" t="str">
        <f>IF(AND(P19="H",OR(バルブ!$R$10="1",P13=1)),"X",IF(AND(OR(P12&lt;3,P12="A",P12="B",P12="C"),OR(バルブ!$R$10="0",P13=0),OR(P19="H",P19="")),"",IF(P19="","","X")))</f>
        <v/>
      </c>
      <c r="Q20" s="123" t="str">
        <f>IF(AND(Q19="H",OR(バルブ!$R$10="1",Q13=1)),"X",IF(AND(OR(Q12&lt;3,Q12="A",Q12="B",Q12="C"),OR(バルブ!$R$10="0",Q13=0),OR(Q19="H",Q19="")),"",IF(Q19="","","X")))</f>
        <v/>
      </c>
      <c r="R20" s="123" t="str">
        <f>IF(AND(R19="H",OR(バルブ!$R$10="1",R13=1)),"X",IF(AND(OR(R12&lt;3,R12="A",R12="B",R12="C"),OR(バルブ!$R$10="0",R13=0),OR(R19="H",R19="")),"",IF(R19="","","X")))</f>
        <v/>
      </c>
      <c r="S20" s="123" t="str">
        <f>IF(AND(S19="H",OR(バルブ!$R$10="1",S13=1)),"X",IF(AND(OR(S12&lt;3,S12="A",S12="B",S12="C"),OR(バルブ!$R$10="0",S13=0),OR(S19="H",S19="")),"",IF(S19="","","X")))</f>
        <v/>
      </c>
      <c r="T20" s="123" t="str">
        <f>IF(AND(T19="H",OR(バルブ!$R$10="1",T13=1)),"X",IF(AND(OR(T12&lt;3,T12="A",T12="B",T12="C"),OR(バルブ!$R$10="0",T13=0),OR(T19="H",T19="")),"",IF(T19="","","X")))</f>
        <v/>
      </c>
      <c r="U20" s="123" t="str">
        <f>IF(AND(U19="H",OR(バルブ!$R$10="1",U13=1)),"X",IF(AND(OR(U12&lt;3,U12="A",U12="B",U12="C"),OR(バルブ!$R$10="0",U13=0),OR(U19="H",U19="")),"",IF(U19="","","X")))</f>
        <v/>
      </c>
      <c r="V20" s="123" t="str">
        <f>IF(AND(V19="H",OR(バルブ!$R$10="1",V13=1)),"X",IF(AND(OR(V12&lt;3,V12="A",V12="B",V12="C"),OR(バルブ!$R$10="0",V13=0),OR(V19="H",V19="")),"",IF(V19="","","X")))</f>
        <v/>
      </c>
      <c r="W20" s="123" t="str">
        <f>IF(AND(W19="H",OR(バルブ!$R$10="1",W13=1)),"X",IF(AND(OR(W12&lt;3,W12="A",W12="B",W12="C"),OR(バルブ!$R$10="0",W13=0),OR(W19="H",W19="")),"",IF(W19="","","X")))</f>
        <v/>
      </c>
      <c r="X20" s="123" t="str">
        <f>IF(AND(X19="H",OR(バルブ!$R$10="1",X13=1)),"X",IF(AND(OR(X12&lt;3,X12="A",X12="B",X12="C"),OR(バルブ!$R$10="0",X13=0),OR(X19="H",X19="")),"",IF(X19="","","X")))</f>
        <v/>
      </c>
      <c r="Y20" s="123" t="str">
        <f>IF(AND(Y19="H",OR(バルブ!$R$10="1",Y13=1)),"X",IF(AND(OR(Y12&lt;3,Y12="A",Y12="B",Y12="C"),OR(バルブ!$R$10="0",Y13=0),OR(Y19="H",Y19="")),"",IF(Y19="","","X")))</f>
        <v/>
      </c>
      <c r="Z20" s="123" t="str">
        <f>IF(AND(Z19="H",OR(バルブ!$R$10="1",Z13=1)),"X",IF(AND(OR(Z12&lt;3,Z12="A",Z12="B",Z12="C"),OR(バルブ!$R$10="0",Z13=0),OR(Z19="H",Z19="")),"",IF(Z19="","","X")))</f>
        <v/>
      </c>
      <c r="AA20" s="123" t="str">
        <f>IF(AND(AA19="H",OR(バルブ!$R$10="1",AA13=1)),"X",IF(AND(OR(AA12&lt;3,AA12="A",AA12="B",AA12="C"),OR(バルブ!$R$10="0",AA13=0),OR(AA19="H",AA19="")),"",IF(AA19="","","X")))</f>
        <v/>
      </c>
      <c r="AB20" s="123" t="str">
        <f>IF(AND(AB19="H",OR(バルブ!$R$10="1",AB13=1)),"X",IF(AND(OR(AB12&lt;3,AB12="A",AB12="B",AB12="C"),OR(バルブ!$R$10="0",AB13=0),OR(AB19="H",AB19="")),"",IF(AB19="","","X")))</f>
        <v/>
      </c>
      <c r="AC20" s="123" t="str">
        <f>IF(AND(AC19="H",OR(バルブ!$R$10="1",AC13=1)),"X",IF(AND(OR(AC12&lt;3,AC12="A",AC12="B",AC12="C"),OR(バルブ!$R$10="0",AC13=0),OR(AC19="H",AC19="")),"",IF(AC19="","","X")))</f>
        <v/>
      </c>
      <c r="AD20" s="123" t="str">
        <f>IF(AND(AD19="H",OR(バルブ!$R$10="1",AD13=1)),"X",IF(AND(OR(AD12&lt;3,AD12="A",AD12="B",AD12="C"),OR(バルブ!$R$10="0",AD13=0),OR(AD19="H",AD19="")),"",IF(AD19="","","X")))</f>
        <v/>
      </c>
      <c r="AE20" s="123" t="str">
        <f>IF(AND(AE19="H",OR(バルブ!$R$10="1",AE13=1)),"X",IF(AND(OR(AE12&lt;3,AE12="A",AE12="B",AE12="C"),OR(バルブ!$R$10="0",AE13=0),OR(AE19="H",AE19="")),"",IF(AE19="","","X")))</f>
        <v/>
      </c>
      <c r="AF20" s="123" t="str">
        <f>IF(AND(AF19="H",OR(バルブ!$R$10="1",AF13=1)),"X",IF(AND(OR(AF12&lt;3,AF12="A",AF12="B",AF12="C"),OR(バルブ!$R$10="0",AF13=0),OR(AF19="H",AF19="")),"",IF(AF19="","","X")))</f>
        <v/>
      </c>
      <c r="AG20" s="123" t="str">
        <f>IF(AND(AG19="H",OR(バルブ!$R$10="1",AG13=1)),"X",IF(AND(OR(AG12&lt;3,AG12="A",AG12="B",AG12="C"),OR(バルブ!$R$10="0",AG13=0),OR(AG19="H",AG19="")),"",IF(AG19="","","X")))</f>
        <v/>
      </c>
      <c r="AH20" s="123" t="str">
        <f>IF(AND(AH19="H",OR(バルブ!$R$10="1",AH13=1)),"X",IF(AND(OR(AH12&lt;3,AH12="A",AH12="B",AH12="C"),OR(バルブ!$R$10="0",AH13=0),OR(AH19="H",AH19="")),"",IF(AH19="","","X")))</f>
        <v/>
      </c>
      <c r="AI20" s="605"/>
      <c r="AJ20" s="658"/>
      <c r="AK20" s="659"/>
      <c r="AL20" s="659"/>
      <c r="AM20" s="659"/>
      <c r="AN20" s="659"/>
      <c r="AO20" s="660"/>
      <c r="AP20" s="192"/>
      <c r="BB20" s="348" t="s">
        <v>419</v>
      </c>
      <c r="BQ20" s="237" t="s">
        <v>490</v>
      </c>
      <c r="BR20" s="237" t="s">
        <v>491</v>
      </c>
      <c r="BS20" s="237" t="s">
        <v>673</v>
      </c>
      <c r="BT20" s="237" t="s">
        <v>824</v>
      </c>
      <c r="BU20" s="237" t="s">
        <v>825</v>
      </c>
      <c r="BV20" s="237" t="s">
        <v>826</v>
      </c>
      <c r="BW20" s="237" t="s">
        <v>827</v>
      </c>
      <c r="BX20" s="237" t="s">
        <v>828</v>
      </c>
      <c r="BY20" s="237" t="s">
        <v>829</v>
      </c>
      <c r="BZ20" s="237" t="s">
        <v>493</v>
      </c>
      <c r="CA20" s="237" t="s">
        <v>494</v>
      </c>
      <c r="CB20" s="237" t="s">
        <v>674</v>
      </c>
      <c r="CC20" s="237" t="s">
        <v>830</v>
      </c>
      <c r="CD20" s="237" t="s">
        <v>831</v>
      </c>
      <c r="CE20" s="237" t="s">
        <v>832</v>
      </c>
      <c r="CF20" s="237" t="s">
        <v>833</v>
      </c>
    </row>
    <row r="21" spans="2:119" ht="15" customHeight="1" x14ac:dyDescent="0.15">
      <c r="B21" s="707"/>
      <c r="C21" s="692" t="s">
        <v>733</v>
      </c>
      <c r="D21" s="693"/>
      <c r="E21" s="693"/>
      <c r="F21" s="693"/>
      <c r="G21" s="693"/>
      <c r="H21" s="693"/>
      <c r="I21" s="694"/>
      <c r="J21" s="604" t="s">
        <v>519</v>
      </c>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604" t="s">
        <v>519</v>
      </c>
      <c r="AJ21" s="658"/>
      <c r="AK21" s="659"/>
      <c r="AL21" s="659"/>
      <c r="AM21" s="659"/>
      <c r="AN21" s="659"/>
      <c r="AO21" s="660"/>
      <c r="AP21" s="192"/>
    </row>
    <row r="22" spans="2:119" ht="10.5" customHeight="1" x14ac:dyDescent="0.15">
      <c r="B22" s="707"/>
      <c r="C22" s="649" t="str">
        <f>IF(COUNTIF(K22:AH22,"X")&gt;0,$BB$22,"")</f>
        <v/>
      </c>
      <c r="D22" s="650"/>
      <c r="E22" s="650"/>
      <c r="F22" s="650"/>
      <c r="G22" s="650"/>
      <c r="H22" s="650"/>
      <c r="I22" s="651"/>
      <c r="J22" s="605"/>
      <c r="K22" s="123" t="str">
        <f>IF(AND(バルブ!$R$10&lt;&gt;"1",K13&lt;&gt;1,K21="K"),"X","")</f>
        <v/>
      </c>
      <c r="L22" s="123" t="str">
        <f>IF(AND(バルブ!$R$10&lt;&gt;"1",L13&lt;&gt;1,L21="K"),"X","")</f>
        <v/>
      </c>
      <c r="M22" s="123" t="str">
        <f>IF(AND(バルブ!$R$10&lt;&gt;"1",M13&lt;&gt;1,M21="K"),"X","")</f>
        <v/>
      </c>
      <c r="N22" s="123" t="str">
        <f>IF(AND(バルブ!$R$10&lt;&gt;"1",N13&lt;&gt;1,N21="K"),"X","")</f>
        <v/>
      </c>
      <c r="O22" s="123" t="str">
        <f>IF(AND(バルブ!$R$10&lt;&gt;"1",O13&lt;&gt;1,O21="K"),"X","")</f>
        <v/>
      </c>
      <c r="P22" s="123" t="str">
        <f>IF(AND(バルブ!$R$10&lt;&gt;"1",P13&lt;&gt;1,P21="K"),"X","")</f>
        <v/>
      </c>
      <c r="Q22" s="123" t="str">
        <f>IF(AND(バルブ!$R$10&lt;&gt;"1",Q13&lt;&gt;1,Q21="K"),"X","")</f>
        <v/>
      </c>
      <c r="R22" s="123" t="str">
        <f>IF(AND(バルブ!$R$10&lt;&gt;"1",R13&lt;&gt;1,R21="K"),"X","")</f>
        <v/>
      </c>
      <c r="S22" s="123" t="str">
        <f>IF(AND(バルブ!$R$10&lt;&gt;"1",S13&lt;&gt;1,S21="K"),"X","")</f>
        <v/>
      </c>
      <c r="T22" s="123" t="str">
        <f>IF(AND(バルブ!$R$10&lt;&gt;"1",T13&lt;&gt;1,T21="K"),"X","")</f>
        <v/>
      </c>
      <c r="U22" s="123" t="str">
        <f>IF(AND(バルブ!$R$10&lt;&gt;"1",U13&lt;&gt;1,U21="K"),"X","")</f>
        <v/>
      </c>
      <c r="V22" s="123" t="str">
        <f>IF(AND(バルブ!$R$10&lt;&gt;"1",V13&lt;&gt;1,V21="K"),"X","")</f>
        <v/>
      </c>
      <c r="W22" s="123" t="str">
        <f>IF(AND(バルブ!$R$10&lt;&gt;"1",W13&lt;&gt;1,W21="K"),"X","")</f>
        <v/>
      </c>
      <c r="X22" s="123" t="str">
        <f>IF(AND(バルブ!$R$10&lt;&gt;"1",X13&lt;&gt;1,X21="K"),"X","")</f>
        <v/>
      </c>
      <c r="Y22" s="123" t="str">
        <f>IF(AND(バルブ!$R$10&lt;&gt;"1",Y13&lt;&gt;1,Y21="K"),"X","")</f>
        <v/>
      </c>
      <c r="Z22" s="123" t="str">
        <f>IF(AND(バルブ!$R$10&lt;&gt;"1",Z13&lt;&gt;1,Z21="K"),"X","")</f>
        <v/>
      </c>
      <c r="AA22" s="123" t="str">
        <f>IF(AND(バルブ!$R$10&lt;&gt;"1",AA13&lt;&gt;1,AA21="K"),"X","")</f>
        <v/>
      </c>
      <c r="AB22" s="123" t="str">
        <f>IF(AND(バルブ!$R$10&lt;&gt;"1",AB13&lt;&gt;1,AB21="K"),"X","")</f>
        <v/>
      </c>
      <c r="AC22" s="123" t="str">
        <f>IF(AND(バルブ!$R$10&lt;&gt;"1",AC13&lt;&gt;1,AC21="K"),"X","")</f>
        <v/>
      </c>
      <c r="AD22" s="123" t="str">
        <f>IF(AND(バルブ!$R$10&lt;&gt;"1",AD13&lt;&gt;1,AD21="K"),"X","")</f>
        <v/>
      </c>
      <c r="AE22" s="123" t="str">
        <f>IF(AND(バルブ!$R$10&lt;&gt;"1",AE13&lt;&gt;1,AE21="K"),"X","")</f>
        <v/>
      </c>
      <c r="AF22" s="123" t="str">
        <f>IF(AND(バルブ!$R$10&lt;&gt;"1",AF13&lt;&gt;1,AF21="K"),"X","")</f>
        <v/>
      </c>
      <c r="AG22" s="123" t="str">
        <f>IF(AND(バルブ!$R$10&lt;&gt;"1",AG13&lt;&gt;1,AG21="K"),"X","")</f>
        <v/>
      </c>
      <c r="AH22" s="123" t="str">
        <f>IF(AND(バルブ!$R$10&lt;&gt;"1",AH13&lt;&gt;1,AH21="K"),"X","")</f>
        <v/>
      </c>
      <c r="AI22" s="605"/>
      <c r="AJ22" s="658"/>
      <c r="AK22" s="659"/>
      <c r="AL22" s="659"/>
      <c r="AM22" s="659"/>
      <c r="AN22" s="659"/>
      <c r="AO22" s="660"/>
      <c r="AP22" s="192"/>
      <c r="AQ22" s="395"/>
      <c r="AR22" s="396"/>
      <c r="AS22" s="396"/>
      <c r="BB22" s="348" t="s">
        <v>419</v>
      </c>
      <c r="BQ22" s="237">
        <v>1</v>
      </c>
      <c r="BR22" s="237">
        <v>2</v>
      </c>
    </row>
    <row r="23" spans="2:119" ht="15" customHeight="1" x14ac:dyDescent="0.15">
      <c r="B23" s="707"/>
      <c r="C23" s="692" t="s">
        <v>363</v>
      </c>
      <c r="D23" s="693"/>
      <c r="E23" s="693"/>
      <c r="F23" s="693"/>
      <c r="G23" s="693"/>
      <c r="H23" s="693"/>
      <c r="I23" s="694"/>
      <c r="J23" s="604" t="s">
        <v>519</v>
      </c>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604" t="s">
        <v>519</v>
      </c>
      <c r="AJ23" s="658"/>
      <c r="AK23" s="659"/>
      <c r="AL23" s="659"/>
      <c r="AM23" s="659"/>
      <c r="AN23" s="659"/>
      <c r="AO23" s="660"/>
      <c r="AP23" s="192"/>
      <c r="AQ23" s="395"/>
      <c r="AR23" s="396"/>
      <c r="AS23" s="396"/>
      <c r="CQ23" s="104" t="s">
        <v>45</v>
      </c>
      <c r="CR23" s="104" t="s">
        <v>254</v>
      </c>
      <c r="CS23" s="104" t="s">
        <v>255</v>
      </c>
      <c r="CT23" s="104" t="s">
        <v>256</v>
      </c>
      <c r="CU23" s="104" t="s">
        <v>257</v>
      </c>
      <c r="CV23" s="104" t="s">
        <v>258</v>
      </c>
      <c r="CW23" s="104" t="s">
        <v>259</v>
      </c>
      <c r="CX23" s="104" t="s">
        <v>260</v>
      </c>
      <c r="CY23" s="104" t="s">
        <v>261</v>
      </c>
      <c r="CZ23" s="104" t="s">
        <v>262</v>
      </c>
      <c r="DA23" s="104" t="s">
        <v>263</v>
      </c>
      <c r="DB23" s="104" t="s">
        <v>264</v>
      </c>
      <c r="DC23" s="104" t="s">
        <v>265</v>
      </c>
      <c r="DD23" s="104" t="s">
        <v>266</v>
      </c>
      <c r="DE23" s="104" t="s">
        <v>267</v>
      </c>
      <c r="DF23" s="104" t="s">
        <v>268</v>
      </c>
      <c r="DG23" s="104" t="s">
        <v>269</v>
      </c>
      <c r="DH23" s="104" t="s">
        <v>270</v>
      </c>
      <c r="DI23" s="104" t="s">
        <v>271</v>
      </c>
      <c r="DJ23" s="104" t="s">
        <v>272</v>
      </c>
      <c r="DK23" s="104" t="s">
        <v>273</v>
      </c>
      <c r="DL23" s="104" t="s">
        <v>274</v>
      </c>
      <c r="DM23" s="104" t="s">
        <v>275</v>
      </c>
      <c r="DN23" s="104" t="s">
        <v>276</v>
      </c>
      <c r="DO23" s="104"/>
    </row>
    <row r="24" spans="2:119" ht="10.5" hidden="1" customHeight="1" x14ac:dyDescent="0.15">
      <c r="B24" s="707"/>
      <c r="C24" s="689" t="str">
        <f>IF(COUNTIF(K24:AH24,"X")&gt;0,$BB$24,"")</f>
        <v/>
      </c>
      <c r="D24" s="690"/>
      <c r="E24" s="690"/>
      <c r="F24" s="690"/>
      <c r="G24" s="690"/>
      <c r="H24" s="690"/>
      <c r="I24" s="691"/>
      <c r="J24" s="648"/>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648"/>
      <c r="AJ24" s="658"/>
      <c r="AK24" s="659"/>
      <c r="AL24" s="659"/>
      <c r="AM24" s="659"/>
      <c r="AN24" s="659"/>
      <c r="AO24" s="660"/>
      <c r="AP24" s="192"/>
      <c r="AQ24" s="395"/>
      <c r="AR24" s="396"/>
      <c r="AS24" s="396"/>
      <c r="BB24" s="348" t="s">
        <v>419</v>
      </c>
      <c r="BQ24" s="237" t="s">
        <v>911</v>
      </c>
      <c r="BR24" s="237" t="s">
        <v>912</v>
      </c>
      <c r="BS24" s="237" t="s">
        <v>913</v>
      </c>
      <c r="BT24" s="237" t="s">
        <v>914</v>
      </c>
      <c r="BU24" s="237" t="s">
        <v>915</v>
      </c>
      <c r="BV24" s="237" t="s">
        <v>916</v>
      </c>
      <c r="BW24" s="237" t="s">
        <v>917</v>
      </c>
      <c r="CO24" s="237" t="s">
        <v>918</v>
      </c>
      <c r="CQ24" s="104" t="str">
        <f>IF(K40="","","SY70M-38-1A-"&amp;K40)</f>
        <v/>
      </c>
      <c r="CR24" s="104" t="str">
        <f t="shared" ref="CR24:DN24" si="7">IF(L40="","","SY70M-38-1A-"&amp;L40)</f>
        <v/>
      </c>
      <c r="CS24" s="104" t="str">
        <f t="shared" si="7"/>
        <v/>
      </c>
      <c r="CT24" s="104" t="str">
        <f t="shared" si="7"/>
        <v/>
      </c>
      <c r="CU24" s="104" t="str">
        <f t="shared" si="7"/>
        <v/>
      </c>
      <c r="CV24" s="104" t="str">
        <f t="shared" si="7"/>
        <v/>
      </c>
      <c r="CW24" s="104" t="str">
        <f t="shared" si="7"/>
        <v/>
      </c>
      <c r="CX24" s="104" t="str">
        <f t="shared" si="7"/>
        <v/>
      </c>
      <c r="CY24" s="104" t="str">
        <f t="shared" si="7"/>
        <v/>
      </c>
      <c r="CZ24" s="104" t="str">
        <f t="shared" si="7"/>
        <v/>
      </c>
      <c r="DA24" s="104" t="str">
        <f t="shared" si="7"/>
        <v/>
      </c>
      <c r="DB24" s="104" t="str">
        <f t="shared" si="7"/>
        <v/>
      </c>
      <c r="DC24" s="104" t="str">
        <f t="shared" si="7"/>
        <v/>
      </c>
      <c r="DD24" s="104" t="str">
        <f t="shared" si="7"/>
        <v/>
      </c>
      <c r="DE24" s="104" t="str">
        <f t="shared" si="7"/>
        <v/>
      </c>
      <c r="DF24" s="104" t="str">
        <f t="shared" si="7"/>
        <v/>
      </c>
      <c r="DG24" s="104" t="str">
        <f t="shared" si="7"/>
        <v/>
      </c>
      <c r="DH24" s="104" t="str">
        <f t="shared" si="7"/>
        <v/>
      </c>
      <c r="DI24" s="104" t="str">
        <f t="shared" si="7"/>
        <v/>
      </c>
      <c r="DJ24" s="104" t="str">
        <f t="shared" si="7"/>
        <v/>
      </c>
      <c r="DK24" s="104" t="str">
        <f t="shared" si="7"/>
        <v/>
      </c>
      <c r="DL24" s="104" t="str">
        <f t="shared" si="7"/>
        <v/>
      </c>
      <c r="DM24" s="104" t="str">
        <f t="shared" si="7"/>
        <v/>
      </c>
      <c r="DN24" s="104" t="str">
        <f t="shared" si="7"/>
        <v/>
      </c>
      <c r="DO24" s="104"/>
    </row>
    <row r="25" spans="2:119" ht="10.5" customHeight="1" x14ac:dyDescent="0.15">
      <c r="B25" s="708"/>
      <c r="C25" s="671" t="str">
        <f>IF(COUNTIF(K25:AH25,"X")&gt;0,$BB$25,"")</f>
        <v/>
      </c>
      <c r="D25" s="672"/>
      <c r="E25" s="672"/>
      <c r="F25" s="672"/>
      <c r="G25" s="672"/>
      <c r="H25" s="672"/>
      <c r="I25" s="673"/>
      <c r="J25" s="664"/>
      <c r="K25" s="125" t="str">
        <f>IF(AND(OR(バルブ!$R$16=$BC$25,バルブ!$R$16="R",バルブ!$R$16="S",バルブ!$R$16="U",バルブ!$R$16="NS"),仕様書作成!K23="T")=TRUE,"X","")</f>
        <v/>
      </c>
      <c r="L25" s="125" t="str">
        <f>IF(AND(OR(バルブ!$R$16=$BC$25,バルブ!$R$16="R",バルブ!$R$16="S",バルブ!$R$16="U",バルブ!$R$16="NS"),仕様書作成!L23="T")=TRUE,"X","")</f>
        <v/>
      </c>
      <c r="M25" s="125" t="str">
        <f>IF(AND(OR(バルブ!$R$16=$BC$25,バルブ!$R$16="R",バルブ!$R$16="S",バルブ!$R$16="U",バルブ!$R$16="NS"),仕様書作成!M23="T")=TRUE,"X","")</f>
        <v/>
      </c>
      <c r="N25" s="125" t="str">
        <f>IF(AND(OR(バルブ!$R$16=$BC$25,バルブ!$R$16="R",バルブ!$R$16="S",バルブ!$R$16="U",バルブ!$R$16="NS"),仕様書作成!N23="T")=TRUE,"X","")</f>
        <v/>
      </c>
      <c r="O25" s="125" t="str">
        <f>IF(AND(OR(バルブ!$R$16=$BC$25,バルブ!$R$16="R",バルブ!$R$16="S",バルブ!$R$16="U",バルブ!$R$16="NS"),仕様書作成!O23="T")=TRUE,"X","")</f>
        <v/>
      </c>
      <c r="P25" s="125" t="str">
        <f>IF(AND(OR(バルブ!$R$16=$BC$25,バルブ!$R$16="R",バルブ!$R$16="S",バルブ!$R$16="U",バルブ!$R$16="NS"),仕様書作成!P23="T")=TRUE,"X","")</f>
        <v/>
      </c>
      <c r="Q25" s="125" t="str">
        <f>IF(AND(OR(バルブ!$R$16=$BC$25,バルブ!$R$16="R",バルブ!$R$16="S",バルブ!$R$16="U",バルブ!$R$16="NS"),仕様書作成!Q23="T")=TRUE,"X","")</f>
        <v/>
      </c>
      <c r="R25" s="125" t="str">
        <f>IF(AND(OR(バルブ!$R$16=$BC$25,バルブ!$R$16="R",バルブ!$R$16="S",バルブ!$R$16="U",バルブ!$R$16="NS"),仕様書作成!R23="T")=TRUE,"X","")</f>
        <v/>
      </c>
      <c r="S25" s="125" t="str">
        <f>IF(AND(OR(バルブ!$R$16=$BC$25,バルブ!$R$16="R",バルブ!$R$16="S",バルブ!$R$16="U",バルブ!$R$16="NS"),仕様書作成!S23="T")=TRUE,"X","")</f>
        <v/>
      </c>
      <c r="T25" s="125" t="str">
        <f>IF(AND(OR(バルブ!$R$16=$BC$25,バルブ!$R$16="R",バルブ!$R$16="S",バルブ!$R$16="U",バルブ!$R$16="NS"),仕様書作成!T23="T")=TRUE,"X","")</f>
        <v/>
      </c>
      <c r="U25" s="125" t="str">
        <f>IF(AND(OR(バルブ!$R$16=$BC$25,バルブ!$R$16="R",バルブ!$R$16="S",バルブ!$R$16="U",バルブ!$R$16="NS"),仕様書作成!U23="T")=TRUE,"X","")</f>
        <v/>
      </c>
      <c r="V25" s="125" t="str">
        <f>IF(AND(OR(バルブ!$R$16=$BC$25,バルブ!$R$16="R",バルブ!$R$16="S",バルブ!$R$16="U",バルブ!$R$16="NS"),仕様書作成!V23="T")=TRUE,"X","")</f>
        <v/>
      </c>
      <c r="W25" s="125" t="str">
        <f>IF(AND(OR(バルブ!$R$16=$BC$25,バルブ!$R$16="R",バルブ!$R$16="S",バルブ!$R$16="U",バルブ!$R$16="NS"),仕様書作成!W23="T")=TRUE,"X","")</f>
        <v/>
      </c>
      <c r="X25" s="125" t="str">
        <f>IF(AND(OR(バルブ!$R$16=$BC$25,バルブ!$R$16="R",バルブ!$R$16="S",バルブ!$R$16="U",バルブ!$R$16="NS"),仕様書作成!X23="T")=TRUE,"X","")</f>
        <v/>
      </c>
      <c r="Y25" s="125" t="str">
        <f>IF(AND(OR(バルブ!$R$16=$BC$25,バルブ!$R$16="R",バルブ!$R$16="S",バルブ!$R$16="U",バルブ!$R$16="NS"),仕様書作成!Y23="T")=TRUE,"X","")</f>
        <v/>
      </c>
      <c r="Z25" s="125" t="str">
        <f>IF(AND(OR(バルブ!$R$16=$BC$25,バルブ!$R$16="R",バルブ!$R$16="S",バルブ!$R$16="U",バルブ!$R$16="NS"),仕様書作成!Z23="T")=TRUE,"X","")</f>
        <v/>
      </c>
      <c r="AA25" s="125" t="str">
        <f>IF(AND(OR(バルブ!$R$16=$BC$25,バルブ!$R$16="R",バルブ!$R$16="S",バルブ!$R$16="U",バルブ!$R$16="NS"),仕様書作成!AA23="T")=TRUE,"X","")</f>
        <v/>
      </c>
      <c r="AB25" s="125" t="str">
        <f>IF(AND(OR(バルブ!$R$16=$BC$25,バルブ!$R$16="R",バルブ!$R$16="S",バルブ!$R$16="U",バルブ!$R$16="NS"),仕様書作成!AB23="T")=TRUE,"X","")</f>
        <v/>
      </c>
      <c r="AC25" s="125" t="str">
        <f>IF(AND(OR(バルブ!$R$16=$BC$25,バルブ!$R$16="R",バルブ!$R$16="S",バルブ!$R$16="U",バルブ!$R$16="NS"),仕様書作成!AC23="T")=TRUE,"X","")</f>
        <v/>
      </c>
      <c r="AD25" s="125" t="str">
        <f>IF(AND(OR(バルブ!$R$16=$BC$25,バルブ!$R$16="R",バルブ!$R$16="S",バルブ!$R$16="U",バルブ!$R$16="NS"),仕様書作成!AD23="T")=TRUE,"X","")</f>
        <v/>
      </c>
      <c r="AE25" s="125" t="str">
        <f>IF(AND(OR(バルブ!$R$16=$BC$25,バルブ!$R$16="R",バルブ!$R$16="S",バルブ!$R$16="U",バルブ!$R$16="NS"),仕様書作成!AE23="T")=TRUE,"X","")</f>
        <v/>
      </c>
      <c r="AF25" s="125" t="str">
        <f>IF(AND(OR(バルブ!$R$16=$BC$25,バルブ!$R$16="R",バルブ!$R$16="S",バルブ!$R$16="U",バルブ!$R$16="NS"),仕様書作成!AF23="T")=TRUE,"X","")</f>
        <v/>
      </c>
      <c r="AG25" s="125" t="str">
        <f>IF(AND(OR(バルブ!$R$16=$BC$25,バルブ!$R$16="R",バルブ!$R$16="S",バルブ!$R$16="U",バルブ!$R$16="NS"),仕様書作成!AG23="T")=TRUE,"X","")</f>
        <v/>
      </c>
      <c r="AH25" s="125" t="str">
        <f>IF(AND(OR(バルブ!$R$16=$BC$25,バルブ!$R$16="R",バルブ!$R$16="S",バルブ!$R$16="U",バルブ!$R$16="NS"),仕様書作成!AH23="T")=TRUE,"X","")</f>
        <v/>
      </c>
      <c r="AI25" s="664"/>
      <c r="AJ25" s="661"/>
      <c r="AK25" s="662"/>
      <c r="AL25" s="662"/>
      <c r="AM25" s="662"/>
      <c r="AN25" s="662"/>
      <c r="AO25" s="663"/>
      <c r="AP25" s="193"/>
      <c r="AQ25" s="396"/>
      <c r="AR25" s="396"/>
      <c r="AS25" s="396"/>
      <c r="BB25" s="348" t="s">
        <v>421</v>
      </c>
      <c r="BC25" s="348" t="s">
        <v>198</v>
      </c>
      <c r="BQ25" s="237" t="s">
        <v>919</v>
      </c>
      <c r="BR25" s="237" t="s">
        <v>920</v>
      </c>
      <c r="BS25" s="237" t="s">
        <v>921</v>
      </c>
      <c r="BT25" s="237" t="s">
        <v>922</v>
      </c>
      <c r="BU25" s="237" t="s">
        <v>923</v>
      </c>
      <c r="CO25" s="237" t="s">
        <v>924</v>
      </c>
      <c r="CQ25" s="104" t="str">
        <f>IF(K41="","","SY70M-38-2A-"&amp;K41)</f>
        <v/>
      </c>
      <c r="CR25" s="104" t="str">
        <f t="shared" ref="CR25:DN25" si="8">IF(L41="","","SY70M-38-2A-"&amp;L41)</f>
        <v/>
      </c>
      <c r="CS25" s="104" t="str">
        <f t="shared" si="8"/>
        <v/>
      </c>
      <c r="CT25" s="104" t="str">
        <f t="shared" si="8"/>
        <v/>
      </c>
      <c r="CU25" s="104" t="str">
        <f t="shared" si="8"/>
        <v/>
      </c>
      <c r="CV25" s="104" t="str">
        <f t="shared" si="8"/>
        <v/>
      </c>
      <c r="CW25" s="104" t="str">
        <f t="shared" si="8"/>
        <v/>
      </c>
      <c r="CX25" s="104" t="str">
        <f t="shared" si="8"/>
        <v/>
      </c>
      <c r="CY25" s="104" t="str">
        <f t="shared" si="8"/>
        <v/>
      </c>
      <c r="CZ25" s="104" t="str">
        <f t="shared" si="8"/>
        <v/>
      </c>
      <c r="DA25" s="104" t="str">
        <f t="shared" si="8"/>
        <v/>
      </c>
      <c r="DB25" s="104" t="str">
        <f t="shared" si="8"/>
        <v/>
      </c>
      <c r="DC25" s="104" t="str">
        <f t="shared" si="8"/>
        <v/>
      </c>
      <c r="DD25" s="104" t="str">
        <f t="shared" si="8"/>
        <v/>
      </c>
      <c r="DE25" s="104" t="str">
        <f t="shared" si="8"/>
        <v/>
      </c>
      <c r="DF25" s="104" t="str">
        <f t="shared" si="8"/>
        <v/>
      </c>
      <c r="DG25" s="104" t="str">
        <f t="shared" si="8"/>
        <v/>
      </c>
      <c r="DH25" s="104" t="str">
        <f t="shared" si="8"/>
        <v/>
      </c>
      <c r="DI25" s="104" t="str">
        <f t="shared" si="8"/>
        <v/>
      </c>
      <c r="DJ25" s="104" t="str">
        <f t="shared" si="8"/>
        <v/>
      </c>
      <c r="DK25" s="104" t="str">
        <f t="shared" si="8"/>
        <v/>
      </c>
      <c r="DL25" s="104" t="str">
        <f t="shared" si="8"/>
        <v/>
      </c>
      <c r="DM25" s="104" t="str">
        <f t="shared" si="8"/>
        <v/>
      </c>
      <c r="DN25" s="104" t="str">
        <f t="shared" si="8"/>
        <v/>
      </c>
      <c r="DO25" s="104"/>
    </row>
    <row r="26" spans="2:119" ht="15" customHeight="1" x14ac:dyDescent="0.15">
      <c r="B26" s="722" t="s">
        <v>764</v>
      </c>
      <c r="C26" s="615" t="s">
        <v>649</v>
      </c>
      <c r="D26" s="616"/>
      <c r="E26" s="616"/>
      <c r="F26" s="616"/>
      <c r="G26" s="616"/>
      <c r="H26" s="616"/>
      <c r="I26" s="617"/>
      <c r="J26" s="624" t="s">
        <v>202</v>
      </c>
      <c r="K26" s="126"/>
      <c r="L26" s="126"/>
      <c r="M26" s="126"/>
      <c r="N26" s="126"/>
      <c r="O26" s="126"/>
      <c r="P26" s="126"/>
      <c r="Q26" s="126"/>
      <c r="R26" s="126"/>
      <c r="S26" s="126"/>
      <c r="T26" s="126"/>
      <c r="U26" s="126"/>
      <c r="V26" s="126"/>
      <c r="W26" s="126"/>
      <c r="X26" s="126"/>
      <c r="Y26" s="126"/>
      <c r="Z26" s="126"/>
      <c r="AA26" s="226"/>
      <c r="AB26" s="226"/>
      <c r="AC26" s="226"/>
      <c r="AD26" s="226"/>
      <c r="AE26" s="226"/>
      <c r="AF26" s="226"/>
      <c r="AG26" s="226"/>
      <c r="AH26" s="226"/>
      <c r="AI26" s="624" t="s">
        <v>202</v>
      </c>
      <c r="AJ26" s="630" t="s">
        <v>277</v>
      </c>
      <c r="AK26" s="631"/>
      <c r="AL26" s="631"/>
      <c r="AM26" s="631"/>
      <c r="AN26" s="631"/>
      <c r="AO26" s="632"/>
      <c r="AP26" s="194"/>
      <c r="AQ26" s="396"/>
      <c r="AR26" s="396"/>
      <c r="AS26" s="396"/>
      <c r="BQ26" s="237" t="s">
        <v>925</v>
      </c>
      <c r="BR26" s="237" t="s">
        <v>926</v>
      </c>
      <c r="CO26" s="237" t="s">
        <v>927</v>
      </c>
      <c r="CQ26" s="104" t="str">
        <f>IF(K43="","","SY70M-38-3A-"&amp;K43)</f>
        <v/>
      </c>
      <c r="CR26" s="104" t="str">
        <f t="shared" ref="CR26:DN26" si="9">IF(L43="","","SY70M-38-3A-"&amp;L43)</f>
        <v/>
      </c>
      <c r="CS26" s="104" t="str">
        <f t="shared" si="9"/>
        <v/>
      </c>
      <c r="CT26" s="104" t="str">
        <f t="shared" si="9"/>
        <v/>
      </c>
      <c r="CU26" s="104" t="str">
        <f t="shared" si="9"/>
        <v/>
      </c>
      <c r="CV26" s="104" t="str">
        <f t="shared" si="9"/>
        <v/>
      </c>
      <c r="CW26" s="104" t="str">
        <f t="shared" si="9"/>
        <v/>
      </c>
      <c r="CX26" s="104" t="str">
        <f t="shared" si="9"/>
        <v/>
      </c>
      <c r="CY26" s="104" t="str">
        <f t="shared" si="9"/>
        <v/>
      </c>
      <c r="CZ26" s="104" t="str">
        <f t="shared" si="9"/>
        <v/>
      </c>
      <c r="DA26" s="104" t="str">
        <f t="shared" si="9"/>
        <v/>
      </c>
      <c r="DB26" s="104" t="str">
        <f t="shared" si="9"/>
        <v/>
      </c>
      <c r="DC26" s="104" t="str">
        <f t="shared" si="9"/>
        <v/>
      </c>
      <c r="DD26" s="104" t="str">
        <f t="shared" si="9"/>
        <v/>
      </c>
      <c r="DE26" s="104" t="str">
        <f t="shared" si="9"/>
        <v/>
      </c>
      <c r="DF26" s="104" t="str">
        <f t="shared" si="9"/>
        <v/>
      </c>
      <c r="DG26" s="104" t="str">
        <f t="shared" si="9"/>
        <v/>
      </c>
      <c r="DH26" s="104" t="str">
        <f t="shared" si="9"/>
        <v/>
      </c>
      <c r="DI26" s="104" t="str">
        <f t="shared" si="9"/>
        <v/>
      </c>
      <c r="DJ26" s="104" t="str">
        <f t="shared" si="9"/>
        <v/>
      </c>
      <c r="DK26" s="104" t="str">
        <f t="shared" si="9"/>
        <v/>
      </c>
      <c r="DL26" s="104" t="str">
        <f t="shared" si="9"/>
        <v/>
      </c>
      <c r="DM26" s="104" t="str">
        <f t="shared" si="9"/>
        <v/>
      </c>
      <c r="DN26" s="104" t="str">
        <f t="shared" si="9"/>
        <v/>
      </c>
      <c r="DO26" s="104"/>
    </row>
    <row r="27" spans="2:119" ht="15" customHeight="1" x14ac:dyDescent="0.15">
      <c r="B27" s="723"/>
      <c r="C27" s="728" t="s">
        <v>278</v>
      </c>
      <c r="D27" s="729"/>
      <c r="E27" s="730"/>
      <c r="F27" s="639" t="s">
        <v>696</v>
      </c>
      <c r="G27" s="640"/>
      <c r="H27" s="640"/>
      <c r="I27" s="641"/>
      <c r="J27" s="625"/>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625"/>
      <c r="AJ27" s="633" t="str">
        <f>IF(AND(COUNTA(K26:AH26)&gt;0,OR(ベース!R64="A",ベース!R64="B",ベース!R64="AA",ベース!R64="BA")),$BB$27,"")</f>
        <v/>
      </c>
      <c r="AK27" s="634"/>
      <c r="AL27" s="634"/>
      <c r="AM27" s="634"/>
      <c r="AN27" s="634"/>
      <c r="AO27" s="635"/>
      <c r="AP27" s="194"/>
      <c r="AQ27" s="395"/>
      <c r="AR27" s="396"/>
      <c r="AS27" s="396"/>
      <c r="BB27" s="348" t="s">
        <v>668</v>
      </c>
      <c r="BP27" s="257"/>
      <c r="BQ27" s="257" t="s">
        <v>928</v>
      </c>
      <c r="CO27" s="237" t="s">
        <v>929</v>
      </c>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row>
    <row r="28" spans="2:119" ht="15" customHeight="1" x14ac:dyDescent="0.15">
      <c r="B28" s="724"/>
      <c r="C28" s="731"/>
      <c r="D28" s="732"/>
      <c r="E28" s="733"/>
      <c r="F28" s="725" t="s">
        <v>697</v>
      </c>
      <c r="G28" s="726"/>
      <c r="H28" s="726"/>
      <c r="I28" s="727"/>
      <c r="J28" s="626"/>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626"/>
      <c r="AJ28" s="636"/>
      <c r="AK28" s="637"/>
      <c r="AL28" s="637"/>
      <c r="AM28" s="637"/>
      <c r="AN28" s="637"/>
      <c r="AO28" s="638"/>
      <c r="AP28" s="195"/>
      <c r="AQ28" s="395"/>
      <c r="AR28" s="396"/>
      <c r="AS28" s="396"/>
      <c r="CO28" s="237" t="s">
        <v>930</v>
      </c>
      <c r="CQ28" s="104" t="str">
        <f>IF(K46="","","SY70M-39-1A-"&amp;K46)</f>
        <v/>
      </c>
      <c r="CR28" s="104" t="str">
        <f t="shared" ref="CR28:DN28" si="10">IF(L46="","","SY70M-39-1A-"&amp;L46)</f>
        <v/>
      </c>
      <c r="CS28" s="104" t="str">
        <f t="shared" si="10"/>
        <v/>
      </c>
      <c r="CT28" s="104" t="str">
        <f t="shared" si="10"/>
        <v/>
      </c>
      <c r="CU28" s="104" t="str">
        <f t="shared" si="10"/>
        <v/>
      </c>
      <c r="CV28" s="104" t="str">
        <f t="shared" si="10"/>
        <v/>
      </c>
      <c r="CW28" s="104" t="str">
        <f t="shared" si="10"/>
        <v/>
      </c>
      <c r="CX28" s="104" t="str">
        <f t="shared" si="10"/>
        <v/>
      </c>
      <c r="CY28" s="104" t="str">
        <f t="shared" si="10"/>
        <v/>
      </c>
      <c r="CZ28" s="104" t="str">
        <f t="shared" si="10"/>
        <v/>
      </c>
      <c r="DA28" s="104" t="str">
        <f t="shared" si="10"/>
        <v/>
      </c>
      <c r="DB28" s="104" t="str">
        <f t="shared" si="10"/>
        <v/>
      </c>
      <c r="DC28" s="104" t="str">
        <f t="shared" si="10"/>
        <v/>
      </c>
      <c r="DD28" s="104" t="str">
        <f t="shared" si="10"/>
        <v/>
      </c>
      <c r="DE28" s="104" t="str">
        <f t="shared" si="10"/>
        <v/>
      </c>
      <c r="DF28" s="104" t="str">
        <f t="shared" si="10"/>
        <v/>
      </c>
      <c r="DG28" s="104" t="str">
        <f t="shared" si="10"/>
        <v/>
      </c>
      <c r="DH28" s="104" t="str">
        <f t="shared" si="10"/>
        <v/>
      </c>
      <c r="DI28" s="104" t="str">
        <f t="shared" si="10"/>
        <v/>
      </c>
      <c r="DJ28" s="104" t="str">
        <f t="shared" si="10"/>
        <v/>
      </c>
      <c r="DK28" s="104" t="str">
        <f t="shared" si="10"/>
        <v/>
      </c>
      <c r="DL28" s="104" t="str">
        <f t="shared" si="10"/>
        <v/>
      </c>
      <c r="DM28" s="104" t="str">
        <f t="shared" si="10"/>
        <v/>
      </c>
      <c r="DN28" s="104" t="str">
        <f t="shared" si="10"/>
        <v/>
      </c>
      <c r="DO28" s="104"/>
    </row>
    <row r="29" spans="2:119" ht="15" customHeight="1" x14ac:dyDescent="0.15">
      <c r="B29" s="600"/>
      <c r="C29" s="609" t="s">
        <v>734</v>
      </c>
      <c r="D29" s="610"/>
      <c r="E29" s="610"/>
      <c r="F29" s="610"/>
      <c r="G29" s="610"/>
      <c r="H29" s="610"/>
      <c r="I29" s="611"/>
      <c r="J29" s="602" t="s">
        <v>202</v>
      </c>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602" t="s">
        <v>202</v>
      </c>
      <c r="AJ29" s="612" t="s">
        <v>802</v>
      </c>
      <c r="AK29" s="613"/>
      <c r="AL29" s="613"/>
      <c r="AM29" s="613"/>
      <c r="AN29" s="613"/>
      <c r="AO29" s="614"/>
      <c r="AP29" s="196" t="str">
        <f>IF(COUNTA(K29:AH29)=0,"",COUNTA(K29:AH29))</f>
        <v/>
      </c>
      <c r="AQ29" s="395"/>
      <c r="AR29" s="396"/>
      <c r="AS29" s="396"/>
      <c r="CO29" s="237" t="s">
        <v>931</v>
      </c>
      <c r="CQ29" s="104" t="str">
        <f>IF(K47="","","SY70M-39-2A-"&amp;K47)</f>
        <v/>
      </c>
      <c r="CR29" s="104" t="str">
        <f t="shared" ref="CR29:DN29" si="11">IF(L47="","","SY70M-39-2A-"&amp;L47)</f>
        <v/>
      </c>
      <c r="CS29" s="104" t="str">
        <f t="shared" si="11"/>
        <v/>
      </c>
      <c r="CT29" s="104" t="str">
        <f t="shared" si="11"/>
        <v/>
      </c>
      <c r="CU29" s="104" t="str">
        <f t="shared" si="11"/>
        <v/>
      </c>
      <c r="CV29" s="104" t="str">
        <f t="shared" si="11"/>
        <v/>
      </c>
      <c r="CW29" s="104" t="str">
        <f t="shared" si="11"/>
        <v/>
      </c>
      <c r="CX29" s="104" t="str">
        <f t="shared" si="11"/>
        <v/>
      </c>
      <c r="CY29" s="104" t="str">
        <f t="shared" si="11"/>
        <v/>
      </c>
      <c r="CZ29" s="104" t="str">
        <f t="shared" si="11"/>
        <v/>
      </c>
      <c r="DA29" s="104" t="str">
        <f t="shared" si="11"/>
        <v/>
      </c>
      <c r="DB29" s="104" t="str">
        <f t="shared" si="11"/>
        <v/>
      </c>
      <c r="DC29" s="104" t="str">
        <f t="shared" si="11"/>
        <v/>
      </c>
      <c r="DD29" s="104" t="str">
        <f t="shared" si="11"/>
        <v/>
      </c>
      <c r="DE29" s="104" t="str">
        <f t="shared" si="11"/>
        <v/>
      </c>
      <c r="DF29" s="104" t="str">
        <f t="shared" si="11"/>
        <v/>
      </c>
      <c r="DG29" s="104" t="str">
        <f t="shared" si="11"/>
        <v/>
      </c>
      <c r="DH29" s="104" t="str">
        <f t="shared" si="11"/>
        <v/>
      </c>
      <c r="DI29" s="104" t="str">
        <f t="shared" si="11"/>
        <v/>
      </c>
      <c r="DJ29" s="104" t="str">
        <f t="shared" si="11"/>
        <v/>
      </c>
      <c r="DK29" s="104" t="str">
        <f t="shared" si="11"/>
        <v/>
      </c>
      <c r="DL29" s="104" t="str">
        <f t="shared" si="11"/>
        <v/>
      </c>
      <c r="DM29" s="104" t="str">
        <f t="shared" si="11"/>
        <v/>
      </c>
      <c r="DN29" s="104" t="str">
        <f t="shared" si="11"/>
        <v/>
      </c>
      <c r="DO29" s="104"/>
    </row>
    <row r="30" spans="2:119" ht="10.5" customHeight="1" x14ac:dyDescent="0.15">
      <c r="B30" s="601"/>
      <c r="C30" s="606" t="str">
        <f>IF(COUNTIF(K30:AH30,"X")&gt;0,$BB$30,"")</f>
        <v/>
      </c>
      <c r="D30" s="607"/>
      <c r="E30" s="607"/>
      <c r="F30" s="607"/>
      <c r="G30" s="607"/>
      <c r="H30" s="607"/>
      <c r="I30" s="608"/>
      <c r="J30" s="603"/>
      <c r="K30" s="417" t="str">
        <f>IF(AND(OR(AND($C$13=$BC$13,K12&lt;&gt;"",K13&lt;&gt;""),AND($C$13=$BD$13,K12&lt;&gt;"")),K29="O")=TRUE,"X","")</f>
        <v/>
      </c>
      <c r="L30" s="417" t="str">
        <f t="shared" ref="L30:Q30" si="12">IF(AND(OR(AND($C$13=$BC$13,L12&lt;&gt;"",L13&lt;&gt;""),AND($C$13=$BD$13,L12&lt;&gt;"")),L29="O")=TRUE,"X","")</f>
        <v/>
      </c>
      <c r="M30" s="417" t="str">
        <f t="shared" si="12"/>
        <v/>
      </c>
      <c r="N30" s="417" t="str">
        <f t="shared" si="12"/>
        <v/>
      </c>
      <c r="O30" s="417" t="str">
        <f t="shared" si="12"/>
        <v/>
      </c>
      <c r="P30" s="417" t="str">
        <f t="shared" si="12"/>
        <v/>
      </c>
      <c r="Q30" s="417" t="str">
        <f t="shared" si="12"/>
        <v/>
      </c>
      <c r="R30" s="417" t="str">
        <f>IF(AND(OR(AND($C$13=$BC$13,R12&lt;&gt;"",R13&lt;&gt;""),AND($C$13=$BD$13,R12&lt;&gt;"")),R29="O")=TRUE,"X","")</f>
        <v/>
      </c>
      <c r="S30" s="417" t="str">
        <f t="shared" ref="S30:AH30" si="13">IF(AND(OR(AND($C$13=$BC$13,S12&lt;&gt;"",S13&lt;&gt;""),AND($C$13=$BD$13,S12&lt;&gt;"")),S29="O")=TRUE,"X","")</f>
        <v/>
      </c>
      <c r="T30" s="417" t="str">
        <f t="shared" si="13"/>
        <v/>
      </c>
      <c r="U30" s="417" t="str">
        <f t="shared" si="13"/>
        <v/>
      </c>
      <c r="V30" s="417" t="str">
        <f t="shared" si="13"/>
        <v/>
      </c>
      <c r="W30" s="417" t="str">
        <f t="shared" si="13"/>
        <v/>
      </c>
      <c r="X30" s="417" t="str">
        <f t="shared" si="13"/>
        <v/>
      </c>
      <c r="Y30" s="417" t="str">
        <f t="shared" si="13"/>
        <v/>
      </c>
      <c r="Z30" s="417" t="str">
        <f t="shared" si="13"/>
        <v/>
      </c>
      <c r="AA30" s="417" t="str">
        <f t="shared" si="13"/>
        <v/>
      </c>
      <c r="AB30" s="417" t="str">
        <f t="shared" si="13"/>
        <v/>
      </c>
      <c r="AC30" s="417" t="str">
        <f t="shared" si="13"/>
        <v/>
      </c>
      <c r="AD30" s="417" t="str">
        <f t="shared" si="13"/>
        <v/>
      </c>
      <c r="AE30" s="417" t="str">
        <f t="shared" si="13"/>
        <v/>
      </c>
      <c r="AF30" s="417" t="str">
        <f t="shared" si="13"/>
        <v/>
      </c>
      <c r="AG30" s="417" t="str">
        <f t="shared" si="13"/>
        <v/>
      </c>
      <c r="AH30" s="417" t="str">
        <f t="shared" si="13"/>
        <v/>
      </c>
      <c r="AI30" s="603"/>
      <c r="AJ30" s="798" t="str">
        <f>IF(COUNTIF(K30:AH30,"X")&gt;0,$BC$30,"")</f>
        <v/>
      </c>
      <c r="AK30" s="799"/>
      <c r="AL30" s="799"/>
      <c r="AM30" s="799"/>
      <c r="AN30" s="799"/>
      <c r="AO30" s="799"/>
      <c r="AP30" s="800"/>
      <c r="AQ30" s="353"/>
      <c r="AR30" s="396"/>
      <c r="AS30" s="396"/>
      <c r="BB30" s="348" t="s">
        <v>422</v>
      </c>
      <c r="BC30" s="348" t="s">
        <v>448</v>
      </c>
      <c r="CO30" s="237" t="s">
        <v>932</v>
      </c>
      <c r="CQ30" s="104" t="str">
        <f>IF(K49="","","SY70M-39-3A-"&amp;K49)</f>
        <v/>
      </c>
      <c r="CR30" s="104" t="str">
        <f t="shared" ref="CR30:DN30" si="14">IF(L49="","","SY70M-39-3A-"&amp;L49)</f>
        <v/>
      </c>
      <c r="CS30" s="104" t="str">
        <f t="shared" si="14"/>
        <v/>
      </c>
      <c r="CT30" s="104" t="str">
        <f t="shared" si="14"/>
        <v/>
      </c>
      <c r="CU30" s="104" t="str">
        <f t="shared" si="14"/>
        <v/>
      </c>
      <c r="CV30" s="104" t="str">
        <f t="shared" si="14"/>
        <v/>
      </c>
      <c r="CW30" s="104" t="str">
        <f t="shared" si="14"/>
        <v/>
      </c>
      <c r="CX30" s="104" t="str">
        <f t="shared" si="14"/>
        <v/>
      </c>
      <c r="CY30" s="104" t="str">
        <f t="shared" si="14"/>
        <v/>
      </c>
      <c r="CZ30" s="104" t="str">
        <f t="shared" si="14"/>
        <v/>
      </c>
      <c r="DA30" s="104" t="str">
        <f t="shared" si="14"/>
        <v/>
      </c>
      <c r="DB30" s="104" t="str">
        <f t="shared" si="14"/>
        <v/>
      </c>
      <c r="DC30" s="104" t="str">
        <f t="shared" si="14"/>
        <v/>
      </c>
      <c r="DD30" s="104" t="str">
        <f t="shared" si="14"/>
        <v/>
      </c>
      <c r="DE30" s="104" t="str">
        <f t="shared" si="14"/>
        <v/>
      </c>
      <c r="DF30" s="104" t="str">
        <f t="shared" si="14"/>
        <v/>
      </c>
      <c r="DG30" s="104" t="str">
        <f t="shared" si="14"/>
        <v/>
      </c>
      <c r="DH30" s="104" t="str">
        <f t="shared" si="14"/>
        <v/>
      </c>
      <c r="DI30" s="104" t="str">
        <f t="shared" si="14"/>
        <v/>
      </c>
      <c r="DJ30" s="104" t="str">
        <f t="shared" si="14"/>
        <v/>
      </c>
      <c r="DK30" s="104" t="str">
        <f t="shared" si="14"/>
        <v/>
      </c>
      <c r="DL30" s="104" t="str">
        <f t="shared" si="14"/>
        <v/>
      </c>
      <c r="DM30" s="104" t="str">
        <f t="shared" si="14"/>
        <v/>
      </c>
      <c r="DN30" s="104" t="str">
        <f t="shared" si="14"/>
        <v/>
      </c>
      <c r="DO30" s="104"/>
    </row>
    <row r="31" spans="2:119" ht="15" customHeight="1" x14ac:dyDescent="0.15">
      <c r="B31" s="288"/>
      <c r="C31" s="579" t="s">
        <v>735</v>
      </c>
      <c r="D31" s="580"/>
      <c r="E31" s="580"/>
      <c r="F31" s="580"/>
      <c r="G31" s="580"/>
      <c r="H31" s="580"/>
      <c r="I31" s="581"/>
      <c r="J31" s="297" t="str">
        <f>IF(OR(ベース!$R$46="B",ベース!$R$46="D",ベース!$R$46="F",ベース!$R$46="E",ベース!$R$46="J",ベース!$R$46="H"),仕様書作成!$BG32,"")</f>
        <v/>
      </c>
      <c r="K31" s="298"/>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300"/>
      <c r="AI31" s="297" t="str">
        <f>IF(OR(ベース!$R$46="B",ベース!$R$46="U",ベース!$R$46="F",ベース!$R$46="C",ベース!$R$46="J",ベース!$R$46="G"),仕様書作成!$BG32,"")</f>
        <v/>
      </c>
      <c r="AJ31" s="618" t="s">
        <v>803</v>
      </c>
      <c r="AK31" s="619"/>
      <c r="AL31" s="619"/>
      <c r="AM31" s="619"/>
      <c r="AN31" s="619"/>
      <c r="AO31" s="620"/>
      <c r="AP31" s="301" t="str">
        <f>IF(COUNTA(K31:AH31)=0,"",COUNTA(K31:AH31))</f>
        <v/>
      </c>
      <c r="AQ31" s="237">
        <f>COUNTA(K31:AH31)</f>
        <v>0</v>
      </c>
      <c r="AR31" s="237" t="str">
        <f>IF(OR(ベース!$R$46="B",ベース!$R$46="F",ベース!$R$46="J"),仕様書作成!AQ31+1,IF(OR(ベース!$R$46="D",ベース!$R$46="U",ベース!$R$46="C",ベース!$R$46="G",ベース!$R$46="E",ベース!$R$46="H"),仕様書作成!AQ31,""))</f>
        <v/>
      </c>
      <c r="BQ31" s="237" t="s">
        <v>919</v>
      </c>
      <c r="BR31" s="237" t="s">
        <v>920</v>
      </c>
      <c r="BS31" s="237" t="s">
        <v>921</v>
      </c>
      <c r="BT31" s="237" t="s">
        <v>922</v>
      </c>
      <c r="BU31" s="237" t="s">
        <v>933</v>
      </c>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row>
    <row r="32" spans="2:119" ht="15" customHeight="1" x14ac:dyDescent="0.15">
      <c r="B32" s="288"/>
      <c r="C32" s="595" t="str">
        <f>IF(COUNTA(K31:AH31)&gt;0,BB32&amp;" : "&amp;AR31&amp;"箇所",IF(AND(COUNTA(K31:AH31)=0,COUNTIF(K32:AH32,"→")&gt;0),BC32,""))</f>
        <v/>
      </c>
      <c r="D32" s="598"/>
      <c r="E32" s="598"/>
      <c r="F32" s="598"/>
      <c r="G32" s="598"/>
      <c r="H32" s="598"/>
      <c r="I32" s="599"/>
      <c r="J32" s="302" t="str">
        <f>IF(C32=BB32,BD32,"")</f>
        <v/>
      </c>
      <c r="K32" s="303"/>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5"/>
      <c r="AI32" s="302" t="str">
        <f>IF(C32=BB32,BD32,"")</f>
        <v/>
      </c>
      <c r="AJ32" s="621" t="str">
        <f>IF(AND(AQ31=0,AQ32&gt;0),BF32,IF(AQ31=0,"",IF(AR32&lt;0,BF32,IF(AR32&gt;0,BE32,""))))</f>
        <v/>
      </c>
      <c r="AK32" s="622"/>
      <c r="AL32" s="622"/>
      <c r="AM32" s="622"/>
      <c r="AN32" s="622"/>
      <c r="AO32" s="623"/>
      <c r="AP32" s="209"/>
      <c r="AQ32" s="237">
        <f>COUNTA(K32:AH32)</f>
        <v>0</v>
      </c>
      <c r="AR32" s="237" t="e">
        <f>AR31-AQ32</f>
        <v>#VALUE!</v>
      </c>
      <c r="BB32" s="348" t="s">
        <v>736</v>
      </c>
      <c r="BC32" s="348" t="s">
        <v>737</v>
      </c>
      <c r="BD32" s="348" t="s">
        <v>617</v>
      </c>
      <c r="BE32" s="348" t="s">
        <v>738</v>
      </c>
      <c r="BF32" s="348" t="s">
        <v>739</v>
      </c>
      <c r="BG32" s="237" t="s">
        <v>934</v>
      </c>
      <c r="BQ32" s="257" t="s">
        <v>928</v>
      </c>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row>
    <row r="33" spans="2:119" ht="10.5" customHeight="1" x14ac:dyDescent="0.15">
      <c r="B33" s="288"/>
      <c r="C33" s="627" t="str">
        <f>IF(COUNTIF(K33:AH33,"XX")&gt;0,BB33,IF(COUNTIF(K33:AH33,"X")&gt;0,BC33,IF(COUNTIF(K33:AH33,"XXX")&gt;0,BD33,"")))</f>
        <v/>
      </c>
      <c r="D33" s="628"/>
      <c r="E33" s="628"/>
      <c r="F33" s="628"/>
      <c r="G33" s="628"/>
      <c r="H33" s="628"/>
      <c r="I33" s="629"/>
      <c r="J33" s="198"/>
      <c r="K33" s="306" t="str">
        <f>IF(AND(OR(AND(K12&lt;&gt;"",K13&lt;&gt;""),K29&lt;&gt;""),K31&lt;&gt;""),"XX",IF(AND(K32=$BQ32,OR(J32=$BQ32,L32=$BQ32)),"X",IF(AND(K31&lt;&gt;"",K34&lt;&gt;""),"XXX","")))</f>
        <v/>
      </c>
      <c r="L33" s="306" t="str">
        <f>IF(AND(OR(AND(L12&lt;&gt;"",L13&lt;&gt;""),L29&lt;&gt;""),L31&lt;&gt;""),"XX",IF(AND(L32=$BQ32,OR(K32=$BQ32,M32=$BQ32)),"X",IF(AND(L31&lt;&gt;"",L34&lt;&gt;""),"XXX","")))</f>
        <v/>
      </c>
      <c r="M33" s="306" t="str">
        <f>IF(AND(OR(AND(M12&lt;&gt;"",M13&lt;&gt;""),M29&lt;&gt;""),M31&lt;&gt;""),"XX",IF(AND(M32=$BQ32,OR(L32=$BQ32,N32=$BQ32)),"X",IF(AND(M31&lt;&gt;"",M34&lt;&gt;""),"XXX","")))</f>
        <v/>
      </c>
      <c r="N33" s="306" t="str">
        <f t="shared" ref="N33:AH33" si="15">IF(AND(OR(AND(N12&lt;&gt;"",N13&lt;&gt;""),N29&lt;&gt;""),N31&lt;&gt;""),"XX",IF(AND(N32=$BQ32,OR(M32=$BQ32,O32=$BQ32)),"X",IF(AND(N31&lt;&gt;"",N34&lt;&gt;""),"XXX","")))</f>
        <v/>
      </c>
      <c r="O33" s="306" t="str">
        <f t="shared" si="15"/>
        <v/>
      </c>
      <c r="P33" s="306" t="str">
        <f t="shared" si="15"/>
        <v/>
      </c>
      <c r="Q33" s="306" t="str">
        <f t="shared" si="15"/>
        <v/>
      </c>
      <c r="R33" s="306" t="str">
        <f t="shared" si="15"/>
        <v/>
      </c>
      <c r="S33" s="306" t="str">
        <f t="shared" si="15"/>
        <v/>
      </c>
      <c r="T33" s="306" t="str">
        <f t="shared" si="15"/>
        <v/>
      </c>
      <c r="U33" s="306" t="str">
        <f t="shared" si="15"/>
        <v/>
      </c>
      <c r="V33" s="306" t="str">
        <f t="shared" si="15"/>
        <v/>
      </c>
      <c r="W33" s="306" t="str">
        <f t="shared" si="15"/>
        <v/>
      </c>
      <c r="X33" s="306" t="str">
        <f t="shared" si="15"/>
        <v/>
      </c>
      <c r="Y33" s="306" t="str">
        <f t="shared" si="15"/>
        <v/>
      </c>
      <c r="Z33" s="306" t="str">
        <f t="shared" si="15"/>
        <v/>
      </c>
      <c r="AA33" s="306" t="str">
        <f t="shared" si="15"/>
        <v/>
      </c>
      <c r="AB33" s="306" t="str">
        <f t="shared" si="15"/>
        <v/>
      </c>
      <c r="AC33" s="306" t="str">
        <f t="shared" si="15"/>
        <v/>
      </c>
      <c r="AD33" s="306" t="str">
        <f t="shared" si="15"/>
        <v/>
      </c>
      <c r="AE33" s="306" t="str">
        <f t="shared" si="15"/>
        <v/>
      </c>
      <c r="AF33" s="306" t="str">
        <f t="shared" si="15"/>
        <v/>
      </c>
      <c r="AG33" s="306" t="str">
        <f t="shared" si="15"/>
        <v/>
      </c>
      <c r="AH33" s="306" t="str">
        <f t="shared" si="15"/>
        <v/>
      </c>
      <c r="AI33" s="198"/>
      <c r="AJ33" s="748"/>
      <c r="AK33" s="749"/>
      <c r="AL33" s="749"/>
      <c r="AM33" s="749"/>
      <c r="AN33" s="749"/>
      <c r="AO33" s="750"/>
      <c r="AP33" s="307"/>
      <c r="BB33" s="348" t="s">
        <v>740</v>
      </c>
      <c r="BC33" s="348" t="s">
        <v>741</v>
      </c>
      <c r="BD33" s="348" t="s">
        <v>742</v>
      </c>
    </row>
    <row r="34" spans="2:119" ht="15" customHeight="1" x14ac:dyDescent="0.15">
      <c r="B34" s="288"/>
      <c r="C34" s="579" t="s">
        <v>743</v>
      </c>
      <c r="D34" s="589"/>
      <c r="E34" s="589"/>
      <c r="F34" s="589"/>
      <c r="G34" s="589"/>
      <c r="H34" s="589"/>
      <c r="I34" s="590"/>
      <c r="J34" s="297" t="str">
        <f>IF(OR(ベース!$R$46="B",ベース!$R$46="D",ベース!$R$46="F",ベース!$R$46="E",ベース!$R$46="J",ベース!$R$46="H"),仕様書作成!$BG35,"")</f>
        <v/>
      </c>
      <c r="K34" s="298"/>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300"/>
      <c r="AI34" s="297" t="str">
        <f>IF(OR(ベース!$R$46="B",ベース!$R$46="U",ベース!$R$46="F",ベース!$R$46="C",ベース!$R$46="J",ベース!$R$46="G"),仕様書作成!$BG35,"")</f>
        <v/>
      </c>
      <c r="AJ34" s="618" t="s">
        <v>804</v>
      </c>
      <c r="AK34" s="619"/>
      <c r="AL34" s="619"/>
      <c r="AM34" s="619"/>
      <c r="AN34" s="619"/>
      <c r="AO34" s="620"/>
      <c r="AP34" s="301" t="str">
        <f>IF(COUNTA(K34:AH34)=0,"",COUNTA(K34:AH34))</f>
        <v/>
      </c>
      <c r="AQ34" s="237">
        <f>COUNTA(K34:AH34)</f>
        <v>0</v>
      </c>
      <c r="AR34" s="237" t="str">
        <f>IF(OR(ベース!$R$46="B",ベース!$R$46="F",ベース!$R$46="J"),仕様書作成!AQ34+1,IF(OR(ベース!$R$46="D",ベース!$R$46="U",ベース!$R$46="C",ベース!$R$46="G",ベース!$R$46="E",ベース!$R$46="H"),仕様書作成!AQ34,""))</f>
        <v/>
      </c>
      <c r="BQ34" s="237" t="s">
        <v>919</v>
      </c>
      <c r="BR34" s="237" t="s">
        <v>920</v>
      </c>
      <c r="BS34" s="237" t="s">
        <v>921</v>
      </c>
      <c r="BT34" s="237" t="s">
        <v>922</v>
      </c>
      <c r="BU34" s="237" t="s">
        <v>933</v>
      </c>
    </row>
    <row r="35" spans="2:119" ht="15" customHeight="1" x14ac:dyDescent="0.15">
      <c r="B35" s="288"/>
      <c r="C35" s="595" t="str">
        <f>IF(COUNTA(K34:AH34)&gt;0,BB35&amp;" : "&amp;AR34&amp;"箇所",IF(AND(COUNTA(K34:AH34)=0,COUNTIF(K35:AH35,"→")&gt;0),BC35,""))</f>
        <v/>
      </c>
      <c r="D35" s="598"/>
      <c r="E35" s="598"/>
      <c r="F35" s="598"/>
      <c r="G35" s="598"/>
      <c r="H35" s="598"/>
      <c r="I35" s="599"/>
      <c r="J35" s="302" t="str">
        <f>IF(C35=BB35,BD35,"")</f>
        <v/>
      </c>
      <c r="K35" s="303"/>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8"/>
      <c r="AI35" s="302" t="str">
        <f>IF(C35=BB35,BD35,"")</f>
        <v/>
      </c>
      <c r="AJ35" s="621" t="str">
        <f>IF(AND(AQ34=0,AQ35&gt;0),BF35,IF(AQ34=0,"",IF(AR35&lt;0,BF35,IF(AR35&gt;0,BE35,""))))</f>
        <v/>
      </c>
      <c r="AK35" s="622"/>
      <c r="AL35" s="622"/>
      <c r="AM35" s="622"/>
      <c r="AN35" s="622"/>
      <c r="AO35" s="623"/>
      <c r="AP35" s="209"/>
      <c r="AQ35" s="237">
        <f>COUNTA(K35:AH35)</f>
        <v>0</v>
      </c>
      <c r="AR35" s="237" t="e">
        <f>AR34-AQ35</f>
        <v>#VALUE!</v>
      </c>
      <c r="BB35" s="348" t="s">
        <v>736</v>
      </c>
      <c r="BC35" s="348" t="s">
        <v>737</v>
      </c>
      <c r="BD35" s="348" t="s">
        <v>617</v>
      </c>
      <c r="BE35" s="348" t="s">
        <v>738</v>
      </c>
      <c r="BF35" s="348" t="s">
        <v>739</v>
      </c>
      <c r="BG35" s="237" t="s">
        <v>935</v>
      </c>
      <c r="BQ35" s="257" t="s">
        <v>928</v>
      </c>
    </row>
    <row r="36" spans="2:119" ht="10.5" customHeight="1" x14ac:dyDescent="0.15">
      <c r="B36" s="288"/>
      <c r="C36" s="627" t="str">
        <f>IF(COUNTIF(K36:AH36,"XX")&gt;0,BB36,IF(COUNTIF(K36:AH36,"X")&gt;0,BC36,IF(COUNTIF(K36:AH36,"XXX")&gt;0,BD36,"")))</f>
        <v/>
      </c>
      <c r="D36" s="628"/>
      <c r="E36" s="628"/>
      <c r="F36" s="628"/>
      <c r="G36" s="628"/>
      <c r="H36" s="628"/>
      <c r="I36" s="629"/>
      <c r="J36" s="198"/>
      <c r="K36" s="306" t="str">
        <f>IF(AND(OR(AND(K12&lt;&gt;"",K13&lt;&gt;""),K29&lt;&gt;""),K34&lt;&gt;""),"XX",IF(AND(K35=$BQ35,OR(J35=$BQ35,L35=$BQ35)),"X",IF(AND(K31&lt;&gt;"",K34&lt;&gt;""),"XXX","")))</f>
        <v/>
      </c>
      <c r="L36" s="306" t="str">
        <f>IF(AND(OR(AND(L12&lt;&gt;"",L13&lt;&gt;""),L29&lt;&gt;""),L34&lt;&gt;""),"XX",IF(AND(L35=$BQ35,OR(K35=$BQ35,M35=$BQ35)),"X",IF(AND(L31&lt;&gt;"",L34&lt;&gt;""),"XXX","")))</f>
        <v/>
      </c>
      <c r="M36" s="306" t="str">
        <f>IF(AND(OR(AND(M12&lt;&gt;"",M13&lt;&gt;""),M29&lt;&gt;""),M34&lt;&gt;""),"XX",IF(AND(M35=$BQ35,OR(L35=$BQ35,N35=$BQ35)),"X",IF(AND(M31&lt;&gt;"",M34&lt;&gt;""),"XXX","")))</f>
        <v/>
      </c>
      <c r="N36" s="306" t="str">
        <f t="shared" ref="N36:AH36" si="16">IF(AND(OR(AND(N12&lt;&gt;"",N13&lt;&gt;""),N29&lt;&gt;""),N34&lt;&gt;""),"XX",IF(AND(N35=$BQ35,OR(M35=$BQ35,O35=$BQ35)),"X",IF(AND(N31&lt;&gt;"",N34&lt;&gt;""),"XXX","")))</f>
        <v/>
      </c>
      <c r="O36" s="306" t="str">
        <f t="shared" si="16"/>
        <v/>
      </c>
      <c r="P36" s="306" t="str">
        <f t="shared" si="16"/>
        <v/>
      </c>
      <c r="Q36" s="306" t="str">
        <f t="shared" si="16"/>
        <v/>
      </c>
      <c r="R36" s="306" t="str">
        <f t="shared" si="16"/>
        <v/>
      </c>
      <c r="S36" s="306" t="str">
        <f t="shared" si="16"/>
        <v/>
      </c>
      <c r="T36" s="306" t="str">
        <f t="shared" si="16"/>
        <v/>
      </c>
      <c r="U36" s="306" t="str">
        <f t="shared" si="16"/>
        <v/>
      </c>
      <c r="V36" s="306" t="str">
        <f t="shared" si="16"/>
        <v/>
      </c>
      <c r="W36" s="306" t="str">
        <f t="shared" si="16"/>
        <v/>
      </c>
      <c r="X36" s="306" t="str">
        <f t="shared" si="16"/>
        <v/>
      </c>
      <c r="Y36" s="306" t="str">
        <f t="shared" si="16"/>
        <v/>
      </c>
      <c r="Z36" s="306" t="str">
        <f t="shared" si="16"/>
        <v/>
      </c>
      <c r="AA36" s="306" t="str">
        <f t="shared" si="16"/>
        <v/>
      </c>
      <c r="AB36" s="306" t="str">
        <f t="shared" si="16"/>
        <v/>
      </c>
      <c r="AC36" s="306" t="str">
        <f t="shared" si="16"/>
        <v/>
      </c>
      <c r="AD36" s="306" t="str">
        <f t="shared" si="16"/>
        <v/>
      </c>
      <c r="AE36" s="306" t="str">
        <f t="shared" si="16"/>
        <v/>
      </c>
      <c r="AF36" s="306" t="str">
        <f t="shared" si="16"/>
        <v/>
      </c>
      <c r="AG36" s="306" t="str">
        <f t="shared" si="16"/>
        <v/>
      </c>
      <c r="AH36" s="306" t="str">
        <f t="shared" si="16"/>
        <v/>
      </c>
      <c r="AI36" s="198"/>
      <c r="AJ36" s="748"/>
      <c r="AK36" s="749"/>
      <c r="AL36" s="749"/>
      <c r="AM36" s="749"/>
      <c r="AN36" s="749"/>
      <c r="AO36" s="750"/>
      <c r="AP36" s="307"/>
      <c r="BB36" s="348" t="s">
        <v>740</v>
      </c>
      <c r="BC36" s="348" t="s">
        <v>741</v>
      </c>
      <c r="BD36" s="348" t="s">
        <v>744</v>
      </c>
    </row>
    <row r="37" spans="2:119" ht="15" customHeight="1" x14ac:dyDescent="0.15">
      <c r="B37" s="542" t="s">
        <v>745</v>
      </c>
      <c r="C37" s="579" t="s">
        <v>279</v>
      </c>
      <c r="D37" s="580"/>
      <c r="E37" s="580"/>
      <c r="F37" s="580"/>
      <c r="G37" s="580"/>
      <c r="H37" s="580"/>
      <c r="I37" s="581"/>
      <c r="J37" s="130" t="str">
        <f>IF(ベース!R44="","",IF(ベース!R44&gt;16,"必須",""))</f>
        <v/>
      </c>
      <c r="K37" s="139"/>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30" t="str">
        <f>IF(ベース!R44="","",IF(ベース!R44&gt;16,"必須",""))</f>
        <v/>
      </c>
      <c r="AJ37" s="580" t="str">
        <f>IF(OR(ベース!$R$28="TA",ベース!$R$28="TC"),仕様書作成!$BC$37,IF(OR(ベース!$R$28="TB",ベース!$R$28="TD"),仕様書作成!$BD$37,仕様書作成!$BB$37))</f>
        <v>1：ｼﾝｸﾞﾙ、2：ﾀﾞﾌﾞﾙ MAX:32</v>
      </c>
      <c r="AK37" s="580"/>
      <c r="AL37" s="580"/>
      <c r="AM37" s="580"/>
      <c r="AN37" s="580"/>
      <c r="AO37" s="757"/>
      <c r="AP37" s="197" t="str">
        <f>IF(SUM(K37:AH37)=0,"",SUM(K37:AH37))</f>
        <v/>
      </c>
      <c r="AQ37" s="397"/>
      <c r="AR37" s="398"/>
      <c r="BB37" s="348" t="s">
        <v>936</v>
      </c>
      <c r="BC37" s="348" t="s">
        <v>937</v>
      </c>
      <c r="BD37" s="348" t="s">
        <v>938</v>
      </c>
      <c r="BE37" s="348" t="s">
        <v>617</v>
      </c>
      <c r="CQ37" s="237"/>
      <c r="CR37" s="237"/>
      <c r="CS37" s="237"/>
      <c r="CT37" s="237"/>
      <c r="CU37" s="237"/>
      <c r="CV37" s="237"/>
      <c r="CW37" s="237"/>
      <c r="CX37" s="237"/>
      <c r="CY37" s="237"/>
      <c r="CZ37" s="237"/>
      <c r="DA37" s="237"/>
      <c r="DB37" s="237"/>
      <c r="DC37" s="237"/>
      <c r="DD37" s="237"/>
      <c r="DE37" s="237"/>
      <c r="DF37" s="237"/>
      <c r="DG37" s="237"/>
      <c r="DH37" s="237"/>
      <c r="DI37" s="237"/>
      <c r="DJ37" s="237"/>
      <c r="DK37" s="237"/>
      <c r="DL37" s="237"/>
      <c r="DM37" s="237"/>
      <c r="DN37" s="237"/>
      <c r="DO37" s="237"/>
    </row>
    <row r="38" spans="2:119" ht="10.5" customHeight="1" x14ac:dyDescent="0.15">
      <c r="B38" s="543"/>
      <c r="C38" s="573" t="str">
        <f>IF(COUNTIF(K38:AH38,"X")&gt;0,$BB$38,"")</f>
        <v/>
      </c>
      <c r="D38" s="582"/>
      <c r="E38" s="582"/>
      <c r="F38" s="582"/>
      <c r="G38" s="582"/>
      <c r="H38" s="582"/>
      <c r="I38" s="583"/>
      <c r="J38" s="198"/>
      <c r="K38" s="131" t="str">
        <f>IF(K12="","",IF(AND(K12&lt;&gt;1,K37=1),"X",""))</f>
        <v/>
      </c>
      <c r="L38" s="131" t="str">
        <f t="shared" ref="L38:AH38" si="17">IF(L12="","",IF(AND(L12&lt;&gt;1,L37=1),"X",""))</f>
        <v/>
      </c>
      <c r="M38" s="131" t="str">
        <f t="shared" si="17"/>
        <v/>
      </c>
      <c r="N38" s="131" t="str">
        <f t="shared" si="17"/>
        <v/>
      </c>
      <c r="O38" s="131" t="str">
        <f t="shared" si="17"/>
        <v/>
      </c>
      <c r="P38" s="131" t="str">
        <f t="shared" si="17"/>
        <v/>
      </c>
      <c r="Q38" s="131" t="str">
        <f t="shared" si="17"/>
        <v/>
      </c>
      <c r="R38" s="131" t="str">
        <f t="shared" si="17"/>
        <v/>
      </c>
      <c r="S38" s="131" t="str">
        <f t="shared" si="17"/>
        <v/>
      </c>
      <c r="T38" s="131" t="str">
        <f t="shared" si="17"/>
        <v/>
      </c>
      <c r="U38" s="131" t="str">
        <f t="shared" si="17"/>
        <v/>
      </c>
      <c r="V38" s="131" t="str">
        <f t="shared" si="17"/>
        <v/>
      </c>
      <c r="W38" s="131" t="str">
        <f t="shared" si="17"/>
        <v/>
      </c>
      <c r="X38" s="131" t="str">
        <f t="shared" si="17"/>
        <v/>
      </c>
      <c r="Y38" s="131" t="str">
        <f t="shared" si="17"/>
        <v/>
      </c>
      <c r="Z38" s="131" t="str">
        <f t="shared" si="17"/>
        <v/>
      </c>
      <c r="AA38" s="131" t="str">
        <f t="shared" si="17"/>
        <v/>
      </c>
      <c r="AB38" s="131" t="str">
        <f t="shared" si="17"/>
        <v/>
      </c>
      <c r="AC38" s="131" t="str">
        <f t="shared" si="17"/>
        <v/>
      </c>
      <c r="AD38" s="131" t="str">
        <f t="shared" si="17"/>
        <v/>
      </c>
      <c r="AE38" s="131" t="str">
        <f t="shared" si="17"/>
        <v/>
      </c>
      <c r="AF38" s="131" t="str">
        <f t="shared" si="17"/>
        <v/>
      </c>
      <c r="AG38" s="131" t="str">
        <f t="shared" si="17"/>
        <v/>
      </c>
      <c r="AH38" s="131" t="str">
        <f t="shared" si="17"/>
        <v/>
      </c>
      <c r="AI38" s="198"/>
      <c r="AJ38" s="573" t="str">
        <f>IF(AND(OR(AI37&lt;&gt;"",COUNT(K37:AH37)&lt;&gt;0),COUNT(K37:AH37)&lt;&gt;AQ3),$BD$38,IF(AP37="","",IF(AND(OR(ベース!R36="TA",ベース!R36="TC"),AP37&lt;9),"",IF(AND(OR(ベース!R36="TB",ベース!R36="TD"),AP37&lt;5),"",IF(AND(ベース!R36&lt;&gt;"T*",AP37&lt;33),"",$BC$38)))))</f>
        <v/>
      </c>
      <c r="AK38" s="582"/>
      <c r="AL38" s="582"/>
      <c r="AM38" s="582"/>
      <c r="AN38" s="582"/>
      <c r="AO38" s="797"/>
      <c r="AP38" s="199"/>
      <c r="AQ38" s="397"/>
      <c r="AR38" s="398"/>
      <c r="BB38" s="348" t="s">
        <v>423</v>
      </c>
      <c r="BC38" s="348" t="s">
        <v>449</v>
      </c>
      <c r="BD38" s="348" t="s">
        <v>676</v>
      </c>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row>
    <row r="39" spans="2:119" ht="10.5" customHeight="1" x14ac:dyDescent="0.15">
      <c r="B39" s="543"/>
      <c r="C39" s="579" t="s">
        <v>280</v>
      </c>
      <c r="D39" s="580"/>
      <c r="E39" s="580"/>
      <c r="F39" s="580"/>
      <c r="G39" s="580"/>
      <c r="H39" s="580"/>
      <c r="I39" s="581"/>
      <c r="J39" s="533" t="s">
        <v>519</v>
      </c>
      <c r="K39" s="129" t="s">
        <v>516</v>
      </c>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533" t="s">
        <v>519</v>
      </c>
      <c r="AJ39" s="618"/>
      <c r="AK39" s="619"/>
      <c r="AL39" s="619"/>
      <c r="AM39" s="619"/>
      <c r="AN39" s="619"/>
      <c r="AO39" s="620"/>
      <c r="AP39" s="197"/>
      <c r="AR39" s="398"/>
    </row>
    <row r="40" spans="2:119" ht="15" customHeight="1" x14ac:dyDescent="0.15">
      <c r="B40" s="543"/>
      <c r="C40" s="539" t="s">
        <v>281</v>
      </c>
      <c r="D40" s="540"/>
      <c r="E40" s="540"/>
      <c r="F40" s="540"/>
      <c r="G40" s="540"/>
      <c r="H40" s="540"/>
      <c r="I40" s="541"/>
      <c r="J40" s="528"/>
      <c r="K40" s="309"/>
      <c r="L40" s="309"/>
      <c r="M40" s="309"/>
      <c r="N40" s="309"/>
      <c r="O40" s="309"/>
      <c r="P40" s="309"/>
      <c r="Q40" s="309"/>
      <c r="R40" s="309"/>
      <c r="S40" s="309"/>
      <c r="T40" s="309"/>
      <c r="U40" s="309"/>
      <c r="V40" s="309"/>
      <c r="W40" s="309"/>
      <c r="X40" s="309"/>
      <c r="Y40" s="309"/>
      <c r="Z40" s="309"/>
      <c r="AA40" s="310"/>
      <c r="AB40" s="310"/>
      <c r="AC40" s="310"/>
      <c r="AD40" s="310"/>
      <c r="AE40" s="310"/>
      <c r="AF40" s="310"/>
      <c r="AG40" s="310"/>
      <c r="AH40" s="310"/>
      <c r="AI40" s="528"/>
      <c r="AJ40" s="761" t="s">
        <v>805</v>
      </c>
      <c r="AK40" s="734"/>
      <c r="AL40" s="734"/>
      <c r="AM40" s="734"/>
      <c r="AN40" s="734"/>
      <c r="AO40" s="735"/>
      <c r="AP40" s="201" t="s">
        <v>519</v>
      </c>
      <c r="AR40" s="398"/>
    </row>
    <row r="41" spans="2:119" ht="15" customHeight="1" x14ac:dyDescent="0.15">
      <c r="B41" s="543"/>
      <c r="C41" s="570" t="s">
        <v>982</v>
      </c>
      <c r="D41" s="571"/>
      <c r="E41" s="571"/>
      <c r="F41" s="571"/>
      <c r="G41" s="571"/>
      <c r="H41" s="571"/>
      <c r="I41" s="572"/>
      <c r="J41" s="528"/>
      <c r="K41" s="311"/>
      <c r="L41" s="311"/>
      <c r="M41" s="311"/>
      <c r="N41" s="311"/>
      <c r="O41" s="311"/>
      <c r="P41" s="311"/>
      <c r="Q41" s="311"/>
      <c r="R41" s="311"/>
      <c r="S41" s="311"/>
      <c r="T41" s="311"/>
      <c r="U41" s="311"/>
      <c r="V41" s="311"/>
      <c r="W41" s="311"/>
      <c r="X41" s="311"/>
      <c r="Y41" s="311"/>
      <c r="Z41" s="311"/>
      <c r="AA41" s="312"/>
      <c r="AB41" s="312"/>
      <c r="AC41" s="312"/>
      <c r="AD41" s="312"/>
      <c r="AE41" s="312"/>
      <c r="AF41" s="312"/>
      <c r="AG41" s="312"/>
      <c r="AH41" s="312"/>
      <c r="AI41" s="528"/>
      <c r="AJ41" s="758" t="s">
        <v>806</v>
      </c>
      <c r="AK41" s="759"/>
      <c r="AL41" s="759"/>
      <c r="AM41" s="759"/>
      <c r="AN41" s="759"/>
      <c r="AO41" s="760"/>
      <c r="AP41" s="202" t="s">
        <v>519</v>
      </c>
      <c r="AR41" s="398"/>
      <c r="BQ41" s="237" t="s">
        <v>918</v>
      </c>
      <c r="BR41" s="237" t="s">
        <v>927</v>
      </c>
      <c r="BS41" s="237" t="s">
        <v>930</v>
      </c>
      <c r="BT41" s="237" t="s">
        <v>932</v>
      </c>
      <c r="BU41" s="237" t="s">
        <v>924</v>
      </c>
      <c r="BV41" s="237" t="s">
        <v>929</v>
      </c>
      <c r="BW41" s="237" t="s">
        <v>931</v>
      </c>
      <c r="BX41" s="237" t="s">
        <v>939</v>
      </c>
      <c r="BY41" s="237" t="s">
        <v>940</v>
      </c>
      <c r="BZ41" s="237" t="s">
        <v>941</v>
      </c>
      <c r="CA41" s="237" t="s">
        <v>942</v>
      </c>
      <c r="CB41" s="237" t="s">
        <v>943</v>
      </c>
      <c r="CC41" s="237" t="s">
        <v>944</v>
      </c>
      <c r="CD41" s="237" t="s">
        <v>945</v>
      </c>
      <c r="CE41" s="237" t="s">
        <v>946</v>
      </c>
      <c r="CF41" s="237" t="s">
        <v>947</v>
      </c>
      <c r="CG41" s="237" t="s">
        <v>948</v>
      </c>
      <c r="CH41" s="237" t="s">
        <v>949</v>
      </c>
    </row>
    <row r="42" spans="2:119" ht="10.5" customHeight="1" x14ac:dyDescent="0.15">
      <c r="B42" s="543"/>
      <c r="C42" s="554" t="str">
        <f>IF(COUNTIF(K42:AH42,"X")&gt;0,$BB$42,IF(COUNTIF(K42:AH42,"XX")&gt;0,$BC$42,""))</f>
        <v/>
      </c>
      <c r="D42" s="555"/>
      <c r="E42" s="555"/>
      <c r="F42" s="555"/>
      <c r="G42" s="555"/>
      <c r="H42" s="555"/>
      <c r="I42" s="556"/>
      <c r="J42" s="528"/>
      <c r="K42" s="132" t="str">
        <f>IF(AND(OR(K12=3,K12=4,K12=5),K41&lt;&gt;""),"X","")</f>
        <v/>
      </c>
      <c r="L42" s="132" t="str">
        <f t="shared" ref="L42:AH42" si="18">IF(AND(OR(L12=3,L12=4,L12=5),L41&lt;&gt;""),"X","")</f>
        <v/>
      </c>
      <c r="M42" s="132" t="str">
        <f t="shared" si="18"/>
        <v/>
      </c>
      <c r="N42" s="132" t="str">
        <f t="shared" si="18"/>
        <v/>
      </c>
      <c r="O42" s="132" t="str">
        <f t="shared" si="18"/>
        <v/>
      </c>
      <c r="P42" s="132" t="str">
        <f t="shared" si="18"/>
        <v/>
      </c>
      <c r="Q42" s="132" t="str">
        <f t="shared" si="18"/>
        <v/>
      </c>
      <c r="R42" s="132" t="str">
        <f t="shared" si="18"/>
        <v/>
      </c>
      <c r="S42" s="132" t="str">
        <f t="shared" si="18"/>
        <v/>
      </c>
      <c r="T42" s="132" t="str">
        <f t="shared" si="18"/>
        <v/>
      </c>
      <c r="U42" s="132" t="str">
        <f t="shared" si="18"/>
        <v/>
      </c>
      <c r="V42" s="132" t="str">
        <f t="shared" si="18"/>
        <v/>
      </c>
      <c r="W42" s="132" t="str">
        <f t="shared" si="18"/>
        <v/>
      </c>
      <c r="X42" s="132" t="str">
        <f t="shared" si="18"/>
        <v/>
      </c>
      <c r="Y42" s="132" t="str">
        <f t="shared" si="18"/>
        <v/>
      </c>
      <c r="Z42" s="132" t="str">
        <f t="shared" si="18"/>
        <v/>
      </c>
      <c r="AA42" s="132" t="str">
        <f t="shared" si="18"/>
        <v/>
      </c>
      <c r="AB42" s="132" t="str">
        <f t="shared" si="18"/>
        <v/>
      </c>
      <c r="AC42" s="132" t="str">
        <f t="shared" si="18"/>
        <v/>
      </c>
      <c r="AD42" s="132" t="str">
        <f t="shared" si="18"/>
        <v/>
      </c>
      <c r="AE42" s="132" t="str">
        <f t="shared" si="18"/>
        <v/>
      </c>
      <c r="AF42" s="132" t="str">
        <f t="shared" si="18"/>
        <v/>
      </c>
      <c r="AG42" s="132" t="str">
        <f t="shared" si="18"/>
        <v/>
      </c>
      <c r="AH42" s="132" t="str">
        <f t="shared" si="18"/>
        <v/>
      </c>
      <c r="AI42" s="528"/>
      <c r="AJ42" s="133"/>
      <c r="AK42" s="134"/>
      <c r="AL42" s="134"/>
      <c r="AM42" s="134"/>
      <c r="AN42" s="134"/>
      <c r="AO42" s="135"/>
      <c r="AP42" s="203"/>
      <c r="AR42" s="398"/>
      <c r="BB42" s="348" t="s">
        <v>424</v>
      </c>
      <c r="BC42" s="423" t="s">
        <v>983</v>
      </c>
      <c r="BQ42" s="237" t="s">
        <v>918</v>
      </c>
      <c r="BR42" s="237" t="s">
        <v>927</v>
      </c>
      <c r="BS42" s="237" t="s">
        <v>930</v>
      </c>
      <c r="BT42" s="237" t="s">
        <v>932</v>
      </c>
      <c r="BU42" s="237" t="s">
        <v>924</v>
      </c>
      <c r="BV42" s="237" t="s">
        <v>929</v>
      </c>
      <c r="BW42" s="237" t="s">
        <v>931</v>
      </c>
      <c r="BX42" s="237" t="s">
        <v>950</v>
      </c>
    </row>
    <row r="43" spans="2:119" ht="15" customHeight="1" x14ac:dyDescent="0.15">
      <c r="B43" s="543"/>
      <c r="C43" s="539" t="s">
        <v>762</v>
      </c>
      <c r="D43" s="540"/>
      <c r="E43" s="540"/>
      <c r="F43" s="540"/>
      <c r="G43" s="540"/>
      <c r="H43" s="540"/>
      <c r="I43" s="541"/>
      <c r="J43" s="534"/>
      <c r="K43" s="309"/>
      <c r="L43" s="309"/>
      <c r="M43" s="309"/>
      <c r="N43" s="309"/>
      <c r="O43" s="309"/>
      <c r="P43" s="309"/>
      <c r="Q43" s="309"/>
      <c r="R43" s="309"/>
      <c r="S43" s="309"/>
      <c r="T43" s="309"/>
      <c r="U43" s="309"/>
      <c r="V43" s="309"/>
      <c r="W43" s="309"/>
      <c r="X43" s="309"/>
      <c r="Y43" s="309"/>
      <c r="Z43" s="309"/>
      <c r="AA43" s="310"/>
      <c r="AB43" s="310"/>
      <c r="AC43" s="310"/>
      <c r="AD43" s="310"/>
      <c r="AE43" s="310"/>
      <c r="AF43" s="310"/>
      <c r="AG43" s="310"/>
      <c r="AH43" s="310"/>
      <c r="AI43" s="534"/>
      <c r="AJ43" s="761" t="s">
        <v>807</v>
      </c>
      <c r="AK43" s="734"/>
      <c r="AL43" s="734"/>
      <c r="AM43" s="734"/>
      <c r="AN43" s="734"/>
      <c r="AO43" s="735"/>
      <c r="AP43" s="203" t="s">
        <v>519</v>
      </c>
      <c r="AR43" s="398"/>
    </row>
    <row r="44" spans="2:119" ht="10.5" customHeight="1" x14ac:dyDescent="0.15">
      <c r="B44" s="543"/>
      <c r="C44" s="573" t="str">
        <f>IF(COUNTIF(K44:AH44,"X")&gt;0,$BB$44,IF(COUNTIF(K44:AH44,"XX")&gt;0,$BC$44,IF(COUNTIF(K44:AH44,"XXX")&gt;0,$BD$44,IF(COUNTIF(K44:AH44,"!")&gt;0,$BE$44,IF(COUNTIF(K44:AH44,"!!")&gt;0,$BF$44,IF(COUNTIF(K44:AH44,"!!!")&gt;0,$BG$44,""))))))</f>
        <v/>
      </c>
      <c r="D44" s="582"/>
      <c r="E44" s="582"/>
      <c r="F44" s="582"/>
      <c r="G44" s="582"/>
      <c r="H44" s="582"/>
      <c r="I44" s="583"/>
      <c r="J44" s="204"/>
      <c r="K44" s="136"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36"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36"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36"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36"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36"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36"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36"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36"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36"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36"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36"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36"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36"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36"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36"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36"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36"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36"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36"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36"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36"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36"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36"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198"/>
      <c r="AJ44" s="742" t="str">
        <f>IF(COUNTIF(K44:AH44,"!")&gt;0,$BE$44,"")</f>
        <v/>
      </c>
      <c r="AK44" s="743"/>
      <c r="AL44" s="743"/>
      <c r="AM44" s="743"/>
      <c r="AN44" s="743"/>
      <c r="AO44" s="743"/>
      <c r="AP44" s="744"/>
      <c r="AR44" s="398"/>
      <c r="BB44" s="348" t="s">
        <v>425</v>
      </c>
      <c r="BC44" s="348" t="s">
        <v>439</v>
      </c>
      <c r="BD44" s="348" t="s">
        <v>669</v>
      </c>
      <c r="BE44" s="348" t="s">
        <v>746</v>
      </c>
      <c r="BF44" s="348" t="s">
        <v>766</v>
      </c>
      <c r="BG44" s="237" t="s">
        <v>761</v>
      </c>
      <c r="BQ44" s="237" t="s">
        <v>932</v>
      </c>
      <c r="BR44" s="237" t="s">
        <v>951</v>
      </c>
      <c r="BS44" s="237" t="s">
        <v>952</v>
      </c>
      <c r="BT44" s="237" t="s">
        <v>953</v>
      </c>
    </row>
    <row r="45" spans="2:119" ht="10.5" customHeight="1" x14ac:dyDescent="0.15">
      <c r="B45" s="543"/>
      <c r="C45" s="579" t="s">
        <v>282</v>
      </c>
      <c r="D45" s="580"/>
      <c r="E45" s="580"/>
      <c r="F45" s="580"/>
      <c r="G45" s="580"/>
      <c r="H45" s="580"/>
      <c r="I45" s="581"/>
      <c r="J45" s="533" t="s">
        <v>519</v>
      </c>
      <c r="K45" s="129" t="s">
        <v>516</v>
      </c>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533" t="s">
        <v>519</v>
      </c>
      <c r="AJ45" s="618"/>
      <c r="AK45" s="619"/>
      <c r="AL45" s="619"/>
      <c r="AM45" s="619"/>
      <c r="AN45" s="619"/>
      <c r="AO45" s="620"/>
      <c r="AP45" s="206"/>
      <c r="AR45" s="398"/>
    </row>
    <row r="46" spans="2:119" ht="15" customHeight="1" x14ac:dyDescent="0.15">
      <c r="B46" s="543"/>
      <c r="C46" s="539" t="s">
        <v>281</v>
      </c>
      <c r="D46" s="540"/>
      <c r="E46" s="540"/>
      <c r="F46" s="540"/>
      <c r="G46" s="540"/>
      <c r="H46" s="540"/>
      <c r="I46" s="541"/>
      <c r="J46" s="528"/>
      <c r="K46" s="309"/>
      <c r="L46" s="309"/>
      <c r="M46" s="309"/>
      <c r="N46" s="309"/>
      <c r="O46" s="309"/>
      <c r="P46" s="309"/>
      <c r="Q46" s="309"/>
      <c r="R46" s="309"/>
      <c r="S46" s="309"/>
      <c r="T46" s="309"/>
      <c r="U46" s="309"/>
      <c r="V46" s="309"/>
      <c r="W46" s="309"/>
      <c r="X46" s="309"/>
      <c r="Y46" s="309"/>
      <c r="Z46" s="309"/>
      <c r="AA46" s="310"/>
      <c r="AB46" s="310"/>
      <c r="AC46" s="310"/>
      <c r="AD46" s="310"/>
      <c r="AE46" s="310"/>
      <c r="AF46" s="310"/>
      <c r="AG46" s="310"/>
      <c r="AH46" s="310"/>
      <c r="AI46" s="528"/>
      <c r="AJ46" s="734" t="s">
        <v>808</v>
      </c>
      <c r="AK46" s="734"/>
      <c r="AL46" s="734"/>
      <c r="AM46" s="734"/>
      <c r="AN46" s="734"/>
      <c r="AO46" s="735"/>
      <c r="AP46" s="201" t="s">
        <v>519</v>
      </c>
      <c r="AR46" s="398"/>
      <c r="BQ46" s="237" t="s">
        <v>954</v>
      </c>
      <c r="BR46" s="237" t="s">
        <v>955</v>
      </c>
      <c r="BS46" s="237" t="s">
        <v>956</v>
      </c>
    </row>
    <row r="47" spans="2:119" ht="15" customHeight="1" x14ac:dyDescent="0.15">
      <c r="B47" s="543"/>
      <c r="C47" s="570" t="s">
        <v>982</v>
      </c>
      <c r="D47" s="571"/>
      <c r="E47" s="571"/>
      <c r="F47" s="571"/>
      <c r="G47" s="571"/>
      <c r="H47" s="571"/>
      <c r="I47" s="572"/>
      <c r="J47" s="528"/>
      <c r="K47" s="311"/>
      <c r="L47" s="311"/>
      <c r="M47" s="311"/>
      <c r="N47" s="311"/>
      <c r="O47" s="311"/>
      <c r="P47" s="311"/>
      <c r="Q47" s="311"/>
      <c r="R47" s="311"/>
      <c r="S47" s="311"/>
      <c r="T47" s="311"/>
      <c r="U47" s="311"/>
      <c r="V47" s="311"/>
      <c r="W47" s="311"/>
      <c r="X47" s="311"/>
      <c r="Y47" s="311"/>
      <c r="Z47" s="311"/>
      <c r="AA47" s="312"/>
      <c r="AB47" s="312"/>
      <c r="AC47" s="312"/>
      <c r="AD47" s="312"/>
      <c r="AE47" s="312"/>
      <c r="AF47" s="312"/>
      <c r="AG47" s="312"/>
      <c r="AH47" s="312"/>
      <c r="AI47" s="528"/>
      <c r="AJ47" s="758" t="s">
        <v>809</v>
      </c>
      <c r="AK47" s="759"/>
      <c r="AL47" s="759"/>
      <c r="AM47" s="759"/>
      <c r="AN47" s="759"/>
      <c r="AO47" s="760"/>
      <c r="AP47" s="202" t="s">
        <v>202</v>
      </c>
      <c r="AR47" s="398"/>
    </row>
    <row r="48" spans="2:119" ht="10.5" customHeight="1" x14ac:dyDescent="0.15">
      <c r="B48" s="543"/>
      <c r="C48" s="554" t="str">
        <f>IF(COUNTIF(K48:AH48,"X")&gt;0,$BB$48,
IF(COUNTIF(K48:AH48,"XX")&gt;0,$BC$48,""))</f>
        <v/>
      </c>
      <c r="D48" s="555"/>
      <c r="E48" s="555"/>
      <c r="F48" s="555"/>
      <c r="G48" s="555"/>
      <c r="H48" s="555"/>
      <c r="I48" s="556"/>
      <c r="J48" s="528"/>
      <c r="K48" s="132" t="str">
        <f>IF(AND(OR(K12=3,K12=4,K12=5),K47&lt;&gt;""),"X","")</f>
        <v/>
      </c>
      <c r="L48" s="132" t="str">
        <f t="shared" ref="L48:AH48" si="19">IF(AND(OR(L12=3,L12=4,L12=5),L47&lt;&gt;""),"X","")</f>
        <v/>
      </c>
      <c r="M48" s="132" t="str">
        <f t="shared" si="19"/>
        <v/>
      </c>
      <c r="N48" s="132" t="str">
        <f t="shared" si="19"/>
        <v/>
      </c>
      <c r="O48" s="132" t="str">
        <f t="shared" si="19"/>
        <v/>
      </c>
      <c r="P48" s="132" t="str">
        <f t="shared" si="19"/>
        <v/>
      </c>
      <c r="Q48" s="132" t="str">
        <f t="shared" si="19"/>
        <v/>
      </c>
      <c r="R48" s="132" t="str">
        <f t="shared" si="19"/>
        <v/>
      </c>
      <c r="S48" s="132" t="str">
        <f t="shared" si="19"/>
        <v/>
      </c>
      <c r="T48" s="132" t="str">
        <f t="shared" si="19"/>
        <v/>
      </c>
      <c r="U48" s="132" t="str">
        <f t="shared" si="19"/>
        <v/>
      </c>
      <c r="V48" s="132" t="str">
        <f t="shared" si="19"/>
        <v/>
      </c>
      <c r="W48" s="132" t="str">
        <f t="shared" si="19"/>
        <v/>
      </c>
      <c r="X48" s="132" t="str">
        <f t="shared" si="19"/>
        <v/>
      </c>
      <c r="Y48" s="132" t="str">
        <f t="shared" si="19"/>
        <v/>
      </c>
      <c r="Z48" s="132" t="str">
        <f t="shared" si="19"/>
        <v/>
      </c>
      <c r="AA48" s="132" t="str">
        <f t="shared" si="19"/>
        <v/>
      </c>
      <c r="AB48" s="132" t="str">
        <f t="shared" si="19"/>
        <v/>
      </c>
      <c r="AC48" s="132" t="str">
        <f t="shared" si="19"/>
        <v/>
      </c>
      <c r="AD48" s="132" t="str">
        <f t="shared" si="19"/>
        <v/>
      </c>
      <c r="AE48" s="132" t="str">
        <f t="shared" si="19"/>
        <v/>
      </c>
      <c r="AF48" s="132" t="str">
        <f t="shared" si="19"/>
        <v/>
      </c>
      <c r="AG48" s="132" t="str">
        <f t="shared" si="19"/>
        <v/>
      </c>
      <c r="AH48" s="132" t="str">
        <f t="shared" si="19"/>
        <v/>
      </c>
      <c r="AI48" s="528"/>
      <c r="AJ48" s="134"/>
      <c r="AK48" s="134"/>
      <c r="AL48" s="134"/>
      <c r="AM48" s="134"/>
      <c r="AN48" s="134"/>
      <c r="AO48" s="135"/>
      <c r="AP48" s="203"/>
      <c r="AR48" s="398"/>
      <c r="BB48" s="348" t="s">
        <v>424</v>
      </c>
      <c r="BC48" s="423" t="s">
        <v>983</v>
      </c>
      <c r="CI48" s="237">
        <v>1</v>
      </c>
      <c r="CJ48" s="12" t="s">
        <v>834</v>
      </c>
      <c r="CK48" s="281"/>
      <c r="CL48" s="281"/>
      <c r="CM48" s="281" t="str">
        <f>IF(COUNTIF($CQ$24:$DO$30,CJ48)=0,"",COUNTIF($CQ$24:$DO$30,CJ48))</f>
        <v/>
      </c>
      <c r="CN48" s="281"/>
      <c r="CO48" s="281"/>
      <c r="CP48" s="281"/>
    </row>
    <row r="49" spans="2:94" ht="15" customHeight="1" x14ac:dyDescent="0.15">
      <c r="B49" s="543"/>
      <c r="C49" s="545" t="s">
        <v>763</v>
      </c>
      <c r="D49" s="546"/>
      <c r="E49" s="546"/>
      <c r="F49" s="546"/>
      <c r="G49" s="546"/>
      <c r="H49" s="546"/>
      <c r="I49" s="547"/>
      <c r="J49" s="534"/>
      <c r="K49" s="309"/>
      <c r="L49" s="309"/>
      <c r="M49" s="309"/>
      <c r="N49" s="309"/>
      <c r="O49" s="309"/>
      <c r="P49" s="309"/>
      <c r="Q49" s="309"/>
      <c r="R49" s="309"/>
      <c r="S49" s="309"/>
      <c r="T49" s="309"/>
      <c r="U49" s="309"/>
      <c r="V49" s="309"/>
      <c r="W49" s="309"/>
      <c r="X49" s="309"/>
      <c r="Y49" s="309"/>
      <c r="Z49" s="309"/>
      <c r="AA49" s="310"/>
      <c r="AB49" s="310"/>
      <c r="AC49" s="310"/>
      <c r="AD49" s="310"/>
      <c r="AE49" s="310"/>
      <c r="AF49" s="310"/>
      <c r="AG49" s="310"/>
      <c r="AH49" s="310"/>
      <c r="AI49" s="534"/>
      <c r="AJ49" s="734" t="s">
        <v>810</v>
      </c>
      <c r="AK49" s="734"/>
      <c r="AL49" s="734"/>
      <c r="AM49" s="734"/>
      <c r="AN49" s="734"/>
      <c r="AO49" s="735"/>
      <c r="AP49" s="203" t="s">
        <v>519</v>
      </c>
      <c r="CI49" s="237">
        <v>2</v>
      </c>
      <c r="CJ49" s="12" t="s">
        <v>835</v>
      </c>
      <c r="CK49" s="281"/>
      <c r="CL49" s="281"/>
      <c r="CM49" s="281" t="str">
        <f t="shared" ref="CM49:CM83" si="20">IF(COUNTIF($CQ$24:$DO$30,CJ49)=0,"",COUNTIF($CQ$24:$DO$30,CJ49))</f>
        <v/>
      </c>
      <c r="CN49" s="281"/>
      <c r="CO49" s="281"/>
      <c r="CP49" s="281"/>
    </row>
    <row r="50" spans="2:94" ht="10.5" customHeight="1" x14ac:dyDescent="0.15">
      <c r="B50" s="543"/>
      <c r="C50" s="573" t="str">
        <f>IF(COUNTIF(K50:AH50,"X")&gt;0,$BB$50,IF(COUNTIF(K50:AH50,"XX")&gt;0,$BC$50,IF(COUNTIF(K50:AH50,"XXX")&gt;0,$BD$50,IF(COUNTIF(K50:AH50,"!")&gt;0,$BE$50,IF(COUNTIF(K50:AH50,"!!")&gt;0,$BF$50,IF(COUNTIF(K50:AH50,"!!!")&gt;0,$BG$50,""))))))</f>
        <v/>
      </c>
      <c r="D50" s="582"/>
      <c r="E50" s="582"/>
      <c r="F50" s="582"/>
      <c r="G50" s="582"/>
      <c r="H50" s="582"/>
      <c r="I50" s="583"/>
      <c r="J50" s="204"/>
      <c r="K50" s="136"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36"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36"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36"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36"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36"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36"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36"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36"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36"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36"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36"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36"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36"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36"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36"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36"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36"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36"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36"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36"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36"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36"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36"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198"/>
      <c r="AJ50" s="742" t="str">
        <f>IF(COUNTIF(K50:AH50,"!")&gt;0,$BE$50,"")</f>
        <v/>
      </c>
      <c r="AK50" s="743"/>
      <c r="AL50" s="743"/>
      <c r="AM50" s="743"/>
      <c r="AN50" s="743"/>
      <c r="AO50" s="743"/>
      <c r="AP50" s="744"/>
      <c r="BB50" s="348" t="s">
        <v>426</v>
      </c>
      <c r="BC50" s="348" t="s">
        <v>439</v>
      </c>
      <c r="BD50" s="348" t="s">
        <v>669</v>
      </c>
      <c r="BE50" s="348" t="s">
        <v>746</v>
      </c>
      <c r="BF50" s="348" t="s">
        <v>766</v>
      </c>
      <c r="BG50" s="237" t="s">
        <v>761</v>
      </c>
      <c r="CI50" s="237">
        <v>3</v>
      </c>
      <c r="CJ50" s="12" t="s">
        <v>836</v>
      </c>
      <c r="CK50" s="281"/>
      <c r="CL50" s="281"/>
      <c r="CM50" s="281" t="str">
        <f t="shared" si="20"/>
        <v/>
      </c>
      <c r="CN50" s="281"/>
      <c r="CO50" s="281"/>
      <c r="CP50" s="281"/>
    </row>
    <row r="51" spans="2:94" ht="15" customHeight="1" x14ac:dyDescent="0.15">
      <c r="B51" s="543"/>
      <c r="C51" s="570" t="s">
        <v>283</v>
      </c>
      <c r="D51" s="571"/>
      <c r="E51" s="571"/>
      <c r="F51" s="571"/>
      <c r="G51" s="571"/>
      <c r="H51" s="571"/>
      <c r="I51" s="572"/>
      <c r="J51" s="533" t="s">
        <v>984</v>
      </c>
      <c r="K51" s="208"/>
      <c r="L51" s="208"/>
      <c r="M51" s="208"/>
      <c r="N51" s="208"/>
      <c r="O51" s="208"/>
      <c r="P51" s="208"/>
      <c r="Q51" s="208"/>
      <c r="R51" s="208"/>
      <c r="S51" s="208"/>
      <c r="T51" s="208"/>
      <c r="U51" s="208"/>
      <c r="V51" s="208"/>
      <c r="W51" s="208"/>
      <c r="X51" s="208"/>
      <c r="Y51" s="208"/>
      <c r="Z51" s="208"/>
      <c r="AA51" s="223"/>
      <c r="AB51" s="223"/>
      <c r="AC51" s="223"/>
      <c r="AD51" s="223"/>
      <c r="AE51" s="223"/>
      <c r="AF51" s="223"/>
      <c r="AG51" s="223"/>
      <c r="AH51" s="223"/>
      <c r="AI51" s="533" t="s">
        <v>519</v>
      </c>
      <c r="AJ51" s="739" t="s">
        <v>811</v>
      </c>
      <c r="AK51" s="563"/>
      <c r="AL51" s="563"/>
      <c r="AM51" s="563"/>
      <c r="AN51" s="563"/>
      <c r="AO51" s="564"/>
      <c r="AP51" s="209" t="str">
        <f>IF(COUNTA(K51:AH51)=0,"",COUNTA(K51:AH51))</f>
        <v/>
      </c>
      <c r="CI51" s="237">
        <v>4</v>
      </c>
      <c r="CJ51" s="12" t="s">
        <v>837</v>
      </c>
      <c r="CK51" s="281"/>
      <c r="CL51" s="281"/>
      <c r="CM51" s="281" t="str">
        <f t="shared" si="20"/>
        <v/>
      </c>
      <c r="CN51" s="281"/>
      <c r="CO51" s="281"/>
      <c r="CP51" s="281"/>
    </row>
    <row r="52" spans="2:94" ht="10.5" customHeight="1" x14ac:dyDescent="0.15">
      <c r="B52" s="543"/>
      <c r="C52" s="554" t="str">
        <f>IF(COUNTIF(K52:AH52,"X*")&gt;0,$BB$54,IF(COUNTIF(K52:AH52,"!!")&gt;0,$BF$54,""))</f>
        <v/>
      </c>
      <c r="D52" s="555"/>
      <c r="E52" s="555"/>
      <c r="F52" s="555"/>
      <c r="G52" s="555"/>
      <c r="H52" s="555"/>
      <c r="I52" s="556"/>
      <c r="J52" s="528"/>
      <c r="K52" s="137" t="str">
        <f>IF(AND(ベース!$R$7="10-",仕様書作成!K51&lt;&gt;""),"XX",
IF(AND(K51="O",K56="O"),"!!",
IF(AND(OR(ベース!$R$64="L6",ベース!$R$64="L8",ベース!$R$64="L10",ベース!$R$64="L12",ベース!$R$64="LN11"),K51&lt;&gt;""),"!",
IF(AND(OR(K69="L6",K69="L8",K69="L10",K69="L12",K69="LN11"),K51&lt;&gt;""),"!",""))))</f>
        <v/>
      </c>
      <c r="L52" s="137" t="str">
        <f>IF(AND(ベース!$R$7="10-",仕様書作成!L51&lt;&gt;""),"XX",
IF(AND(L51="O",L56="O"),"!!",
IF(AND(OR(ベース!$R$64="L6",ベース!$R$64="L8",ベース!$R$64="L10",ベース!$R$64="L12",ベース!$R$64="LN11"),L51&lt;&gt;""),"!",
IF(AND(OR(L69="L6",L69="L8",L69="L10",L69="L12",L69="LN11"),L51&lt;&gt;""),"!",""))))</f>
        <v/>
      </c>
      <c r="M52" s="137" t="str">
        <f>IF(AND(ベース!$R$7="10-",仕様書作成!M51&lt;&gt;""),"XX",
IF(AND(M51="O",M56="O"),"!!",
IF(AND(OR(ベース!$R$64="L6",ベース!$R$64="L8",ベース!$R$64="L10",ベース!$R$64="L12",ベース!$R$64="LN11"),M51&lt;&gt;""),"!",
IF(AND(OR(M69="L6",M69="L8",M69="L10",M69="L12",M69="LN11"),M51&lt;&gt;""),"!",""))))</f>
        <v/>
      </c>
      <c r="N52" s="137" t="str">
        <f>IF(AND(ベース!$R$7="10-",仕様書作成!N51&lt;&gt;""),"XX",
IF(AND(N51="O",N56="O"),"!!",
IF(AND(OR(ベース!$R$64="L6",ベース!$R$64="L8",ベース!$R$64="L10",ベース!$R$64="L12",ベース!$R$64="LN11"),N51&lt;&gt;""),"!",
IF(AND(OR(N69="L6",N69="L8",N69="L10",N69="L12",N69="LN11"),N51&lt;&gt;""),"!",""))))</f>
        <v/>
      </c>
      <c r="O52" s="137" t="str">
        <f>IF(AND(ベース!$R$7="10-",仕様書作成!O51&lt;&gt;""),"XX",
IF(AND(O51="O",O56="O"),"!!",
IF(AND(OR(ベース!$R$64="L6",ベース!$R$64="L8",ベース!$R$64="L10",ベース!$R$64="L12",ベース!$R$64="LN11"),O51&lt;&gt;""),"!",
IF(AND(OR(O69="L6",O69="L8",O69="L10",O69="L12",O69="LN11"),O51&lt;&gt;""),"!",""))))</f>
        <v/>
      </c>
      <c r="P52" s="137" t="str">
        <f>IF(AND(ベース!$R$7="10-",仕様書作成!P51&lt;&gt;""),"XX",
IF(AND(P51="O",P56="O"),"!!",
IF(AND(OR(ベース!$R$64="L6",ベース!$R$64="L8",ベース!$R$64="L10",ベース!$R$64="L12",ベース!$R$64="LN11"),P51&lt;&gt;""),"!",
IF(AND(OR(P69="L6",P69="L8",P69="L10",P69="L12",P69="LN11"),P51&lt;&gt;""),"!",""))))</f>
        <v/>
      </c>
      <c r="Q52" s="137" t="str">
        <f>IF(AND(ベース!$R$7="10-",仕様書作成!Q51&lt;&gt;""),"XX",
IF(AND(Q51="O",Q56="O"),"!!",
IF(AND(OR(ベース!$R$64="L6",ベース!$R$64="L8",ベース!$R$64="L10",ベース!$R$64="L12",ベース!$R$64="LN11"),Q51&lt;&gt;""),"!",
IF(AND(OR(Q69="L6",Q69="L8",Q69="L10",Q69="L12",Q69="LN11"),Q51&lt;&gt;""),"!",""))))</f>
        <v/>
      </c>
      <c r="R52" s="137" t="str">
        <f>IF(AND(ベース!$R$7="10-",仕様書作成!R51&lt;&gt;""),"XX",
IF(AND(R51="O",R56="O"),"!!",
IF(AND(OR(ベース!$R$64="L6",ベース!$R$64="L8",ベース!$R$64="L10",ベース!$R$64="L12",ベース!$R$64="LN11"),R51&lt;&gt;""),"!",
IF(AND(OR(R69="L6",R69="L8",R69="L10",R69="L12",R69="LN11"),R51&lt;&gt;""),"!",""))))</f>
        <v/>
      </c>
      <c r="S52" s="137" t="str">
        <f>IF(AND(ベース!$R$7="10-",仕様書作成!S51&lt;&gt;""),"XX",
IF(AND(S51="O",S56="O"),"!!",
IF(AND(OR(ベース!$R$64="L6",ベース!$R$64="L8",ベース!$R$64="L10",ベース!$R$64="L12",ベース!$R$64="LN11"),S51&lt;&gt;""),"!",
IF(AND(OR(S69="L6",S69="L8",S69="L10",S69="L12",S69="LN11"),S51&lt;&gt;""),"!",""))))</f>
        <v/>
      </c>
      <c r="T52" s="137" t="str">
        <f>IF(AND(ベース!$R$7="10-",仕様書作成!T51&lt;&gt;""),"XX",
IF(AND(T51="O",T56="O"),"!!",
IF(AND(OR(ベース!$R$64="L6",ベース!$R$64="L8",ベース!$R$64="L10",ベース!$R$64="L12",ベース!$R$64="LN11"),T51&lt;&gt;""),"!",
IF(AND(OR(T69="L6",T69="L8",T69="L10",T69="L12",T69="LN11"),T51&lt;&gt;""),"!",""))))</f>
        <v/>
      </c>
      <c r="U52" s="137" t="str">
        <f>IF(AND(ベース!$R$7="10-",仕様書作成!U51&lt;&gt;""),"XX",
IF(AND(U51="O",U56="O"),"!!",
IF(AND(OR(ベース!$R$64="L6",ベース!$R$64="L8",ベース!$R$64="L10",ベース!$R$64="L12",ベース!$R$64="LN11"),U51&lt;&gt;""),"!",
IF(AND(OR(U69="L6",U69="L8",U69="L10",U69="L12",U69="LN11"),U51&lt;&gt;""),"!",""))))</f>
        <v/>
      </c>
      <c r="V52" s="137" t="str">
        <f>IF(AND(ベース!$R$7="10-",仕様書作成!V51&lt;&gt;""),"XX",
IF(AND(V51="O",V56="O"),"!!",
IF(AND(OR(ベース!$R$64="L6",ベース!$R$64="L8",ベース!$R$64="L10",ベース!$R$64="L12",ベース!$R$64="LN11"),V51&lt;&gt;""),"!",
IF(AND(OR(V69="L6",V69="L8",V69="L10",V69="L12",V69="LN11"),V51&lt;&gt;""),"!",""))))</f>
        <v/>
      </c>
      <c r="W52" s="137" t="str">
        <f>IF(AND(ベース!$R$7="10-",仕様書作成!W51&lt;&gt;""),"XX",
IF(AND(W51="O",W56="O"),"!!",
IF(AND(OR(ベース!$R$64="L6",ベース!$R$64="L8",ベース!$R$64="L10",ベース!$R$64="L12",ベース!$R$64="LN11"),W51&lt;&gt;""),"!",
IF(AND(OR(W69="L6",W69="L8",W69="L10",W69="L12",W69="LN11"),W51&lt;&gt;""),"!",""))))</f>
        <v/>
      </c>
      <c r="X52" s="137" t="str">
        <f>IF(AND(ベース!$R$7="10-",仕様書作成!X51&lt;&gt;""),"XX",
IF(AND(X51="O",X56="O"),"!!",
IF(AND(OR(ベース!$R$64="L6",ベース!$R$64="L8",ベース!$R$64="L10",ベース!$R$64="L12",ベース!$R$64="LN11"),X51&lt;&gt;""),"!",
IF(AND(OR(X69="L6",X69="L8",X69="L10",X69="L12",X69="LN11"),X51&lt;&gt;""),"!",""))))</f>
        <v/>
      </c>
      <c r="Y52" s="137" t="str">
        <f>IF(AND(ベース!$R$7="10-",仕様書作成!Y51&lt;&gt;""),"XX",
IF(AND(Y51="O",Y56="O"),"!!",
IF(AND(OR(ベース!$R$64="L6",ベース!$R$64="L8",ベース!$R$64="L10",ベース!$R$64="L12",ベース!$R$64="LN11"),Y51&lt;&gt;""),"!",
IF(AND(OR(Y69="L6",Y69="L8",Y69="L10",Y69="L12",Y69="LN11"),Y51&lt;&gt;""),"!",""))))</f>
        <v/>
      </c>
      <c r="Z52" s="137" t="str">
        <f>IF(AND(ベース!$R$7="10-",仕様書作成!Z51&lt;&gt;""),"XX",
IF(AND(Z51="O",Z56="O"),"!!",
IF(AND(OR(ベース!$R$64="L6",ベース!$R$64="L8",ベース!$R$64="L10",ベース!$R$64="L12",ベース!$R$64="LN11"),Z51&lt;&gt;""),"!",
IF(AND(OR(Z69="L6",Z69="L8",Z69="L10",Z69="L12",Z69="LN11"),Z51&lt;&gt;""),"!",""))))</f>
        <v/>
      </c>
      <c r="AA52" s="137" t="str">
        <f>IF(AND(ベース!$R$7="10-",仕様書作成!AA51&lt;&gt;""),"XX",
IF(AND(AA51="O",AA56="O"),"!!",
IF(AND(OR(ベース!$R$64="L6",ベース!$R$64="L8",ベース!$R$64="L10",ベース!$R$64="L12",ベース!$R$64="LN11"),AA51&lt;&gt;""),"!",
IF(AND(OR(AA69="L6",AA69="L8",AA69="L10",AA69="L12",AA69="LN11"),AA51&lt;&gt;""),"!",""))))</f>
        <v/>
      </c>
      <c r="AB52" s="137" t="str">
        <f>IF(AND(ベース!$R$7="10-",仕様書作成!AB51&lt;&gt;""),"XX",
IF(AND(AB51="O",AB56="O"),"!!",
IF(AND(OR(ベース!$R$64="L6",ベース!$R$64="L8",ベース!$R$64="L10",ベース!$R$64="L12",ベース!$R$64="LN11"),AB51&lt;&gt;""),"!",
IF(AND(OR(AB69="L6",AB69="L8",AB69="L10",AB69="L12",AB69="LN11"),AB51&lt;&gt;""),"!",""))))</f>
        <v/>
      </c>
      <c r="AC52" s="137" t="str">
        <f>IF(AND(ベース!$R$7="10-",仕様書作成!AC51&lt;&gt;""),"XX",
IF(AND(AC51="O",AC56="O"),"!!",
IF(AND(OR(ベース!$R$64="L6",ベース!$R$64="L8",ベース!$R$64="L10",ベース!$R$64="L12",ベース!$R$64="LN11"),AC51&lt;&gt;""),"!",
IF(AND(OR(AC69="L6",AC69="L8",AC69="L10",AC69="L12",AC69="LN11"),AC51&lt;&gt;""),"!",""))))</f>
        <v/>
      </c>
      <c r="AD52" s="137" t="str">
        <f>IF(AND(ベース!$R$7="10-",仕様書作成!AD51&lt;&gt;""),"XX",
IF(AND(AD51="O",AD56="O"),"!!",
IF(AND(OR(ベース!$R$64="L6",ベース!$R$64="L8",ベース!$R$64="L10",ベース!$R$64="L12",ベース!$R$64="LN11"),AD51&lt;&gt;""),"!",
IF(AND(OR(AD69="L6",AD69="L8",AD69="L10",AD69="L12",AD69="LN11"),AD51&lt;&gt;""),"!",""))))</f>
        <v/>
      </c>
      <c r="AE52" s="137" t="str">
        <f>IF(AND(ベース!$R$7="10-",仕様書作成!AE51&lt;&gt;""),"XX",
IF(AND(AE51="O",AE56="O"),"!!",
IF(AND(OR(ベース!$R$64="L6",ベース!$R$64="L8",ベース!$R$64="L10",ベース!$R$64="L12",ベース!$R$64="LN11"),AE51&lt;&gt;""),"!",
IF(AND(OR(AE69="L6",AE69="L8",AE69="L10",AE69="L12",AE69="LN11"),AE51&lt;&gt;""),"!",""))))</f>
        <v/>
      </c>
      <c r="AF52" s="137" t="str">
        <f>IF(AND(ベース!$R$7="10-",仕様書作成!AF51&lt;&gt;""),"XX",
IF(AND(AF51="O",AF56="O"),"!!",
IF(AND(OR(ベース!$R$64="L6",ベース!$R$64="L8",ベース!$R$64="L10",ベース!$R$64="L12",ベース!$R$64="LN11"),AF51&lt;&gt;""),"!",
IF(AND(OR(AF69="L6",AF69="L8",AF69="L10",AF69="L12",AF69="LN11"),AF51&lt;&gt;""),"!",""))))</f>
        <v/>
      </c>
      <c r="AG52" s="137" t="str">
        <f>IF(AND(ベース!$R$7="10-",仕様書作成!AG51&lt;&gt;""),"XX",
IF(AND(AG51="O",AG56="O"),"!!",
IF(AND(OR(ベース!$R$64="L6",ベース!$R$64="L8",ベース!$R$64="L10",ベース!$R$64="L12",ベース!$R$64="LN11"),AG51&lt;&gt;""),"!",
IF(AND(OR(AG69="L6",AG69="L8",AG69="L10",AG69="L12",AG69="LN11"),AG51&lt;&gt;""),"!",""))))</f>
        <v/>
      </c>
      <c r="AH52" s="137" t="str">
        <f>IF(AND(ベース!$R$7="10-",仕様書作成!AH51&lt;&gt;""),"XX",
IF(AND(AH51="O",AH56="O"),"!!",
IF(AND(OR(ベース!$R$64="L6",ベース!$R$64="L8",ベース!$R$64="L10",ベース!$R$64="L12",ベース!$R$64="LN11"),AH51&lt;&gt;""),"!",
IF(AND(OR(AH69="L6",AH69="L8",AH69="L10",AH69="L12",AH69="LN11"),AH51&lt;&gt;""),"!",""))))</f>
        <v/>
      </c>
      <c r="AI52" s="528"/>
      <c r="AJ52" s="551" t="str">
        <f>IF(COUNTIF(K52:AH52,"XX")&gt;0,$BD$54,IF(COUNTIF(K52:AH52,"!")&gt;0,$BE$52,""))</f>
        <v/>
      </c>
      <c r="AK52" s="552"/>
      <c r="AL52" s="552"/>
      <c r="AM52" s="552"/>
      <c r="AN52" s="552"/>
      <c r="AO52" s="552"/>
      <c r="AP52" s="591"/>
      <c r="BB52" s="348" t="s">
        <v>957</v>
      </c>
      <c r="BD52" s="348" t="s">
        <v>517</v>
      </c>
      <c r="BE52" s="348" t="s">
        <v>746</v>
      </c>
      <c r="CI52" s="237">
        <v>5</v>
      </c>
      <c r="CJ52" s="12" t="s">
        <v>838</v>
      </c>
      <c r="CK52" s="281"/>
      <c r="CL52" s="281"/>
      <c r="CM52" s="281" t="str">
        <f t="shared" si="20"/>
        <v/>
      </c>
      <c r="CN52" s="281"/>
      <c r="CO52" s="281"/>
      <c r="CP52" s="281"/>
    </row>
    <row r="53" spans="2:94" ht="15" customHeight="1" x14ac:dyDescent="0.15">
      <c r="B53" s="543"/>
      <c r="C53" s="570" t="s">
        <v>284</v>
      </c>
      <c r="D53" s="571"/>
      <c r="E53" s="571"/>
      <c r="F53" s="571"/>
      <c r="G53" s="571"/>
      <c r="H53" s="571"/>
      <c r="I53" s="572"/>
      <c r="J53" s="528"/>
      <c r="K53" s="177"/>
      <c r="L53" s="177"/>
      <c r="M53" s="177"/>
      <c r="N53" s="177"/>
      <c r="O53" s="177"/>
      <c r="P53" s="177"/>
      <c r="Q53" s="177"/>
      <c r="R53" s="177"/>
      <c r="S53" s="177"/>
      <c r="T53" s="177"/>
      <c r="U53" s="177"/>
      <c r="V53" s="177"/>
      <c r="W53" s="177"/>
      <c r="X53" s="177"/>
      <c r="Y53" s="177"/>
      <c r="Z53" s="177"/>
      <c r="AA53" s="222"/>
      <c r="AB53" s="222"/>
      <c r="AC53" s="222"/>
      <c r="AD53" s="222"/>
      <c r="AE53" s="222"/>
      <c r="AF53" s="222"/>
      <c r="AG53" s="222"/>
      <c r="AH53" s="222"/>
      <c r="AI53" s="528"/>
      <c r="AJ53" s="758" t="s">
        <v>812</v>
      </c>
      <c r="AK53" s="759"/>
      <c r="AL53" s="759"/>
      <c r="AM53" s="759"/>
      <c r="AN53" s="759"/>
      <c r="AO53" s="760"/>
      <c r="AP53" s="210" t="str">
        <f>IF(COUNTA(K53:AH53)=0,"",COUNTA(K53:AH53))</f>
        <v/>
      </c>
      <c r="CI53" s="237">
        <v>6</v>
      </c>
      <c r="CJ53" s="12" t="s">
        <v>839</v>
      </c>
      <c r="CK53" s="281"/>
      <c r="CL53" s="281"/>
      <c r="CM53" s="281" t="str">
        <f t="shared" si="20"/>
        <v/>
      </c>
      <c r="CN53" s="281"/>
      <c r="CO53" s="281"/>
      <c r="CP53" s="281"/>
    </row>
    <row r="54" spans="2:94" ht="10.5" customHeight="1" x14ac:dyDescent="0.15">
      <c r="B54" s="543"/>
      <c r="C54" s="554" t="str">
        <f>IF(COUNTIF(K54:AH54,"X*")&gt;0,$BB$54,IF(COUNTIF(K54:AH54,"!!")&gt;0,$BF$54,""))</f>
        <v/>
      </c>
      <c r="D54" s="555"/>
      <c r="E54" s="555"/>
      <c r="F54" s="555"/>
      <c r="G54" s="555"/>
      <c r="H54" s="555"/>
      <c r="I54" s="556"/>
      <c r="J54" s="534"/>
      <c r="K54" s="137" t="str">
        <f>IF(AND(ベース!$R$7="10-",仕様書作成!K53&lt;&gt;""),"XX",
IF(AND(K53="O",K56="O"),"!!",
IF(AND(K53&lt;&gt;"",OR(OR(K12=3,K12=5,K12="A",K12="B",K12="C"),K26&lt;&gt;"")),"X",
IF(AND(OR(ベース!$R$64="L6",ベース!$R$64="L8",ベース!$R$64="L10",ベース!$R$64="L12",ベース!$R$64="LN11"),K53&lt;&gt;""),"!",
IF(AND(OR(K69="L6",K69="L8",K69="L10",K69="L12",K69="LN11"),K53&lt;&gt;""),"!",
IF(AND(K29="O",K53&lt;&gt;""),"!!",""))))))</f>
        <v/>
      </c>
      <c r="L54" s="137" t="str">
        <f>IF(AND(ベース!$R$7="10-",仕様書作成!L53&lt;&gt;""),"XX",
IF(AND(L53="O",L56="O"),"!!",
IF(AND(L53&lt;&gt;"",OR(OR(L12=3,L12=5,L12="A",L12="B",L12="C"),L26&lt;&gt;"")),"X",
IF(AND(OR(ベース!$R$64="L6",ベース!$R$64="L8",ベース!$R$64="L10",ベース!$R$64="L12",ベース!$R$64="LN11"),L53&lt;&gt;""),"!",
IF(AND(OR(L69="L6",L69="L8",L69="L10",L69="L12",L69="LN11"),L53&lt;&gt;""),"!",
IF(AND(L29="O",L53&lt;&gt;""),"!!",""))))))</f>
        <v/>
      </c>
      <c r="M54" s="137" t="str">
        <f>IF(AND(ベース!$R$7="10-",仕様書作成!M53&lt;&gt;""),"XX",
IF(AND(M53="O",M56="O"),"!!",
IF(AND(M53&lt;&gt;"",OR(OR(M12=3,M12=5,M12="A",M12="B",M12="C"),M26&lt;&gt;"")),"X",
IF(AND(OR(ベース!$R$64="L6",ベース!$R$64="L8",ベース!$R$64="L10",ベース!$R$64="L12",ベース!$R$64="LN11"),M53&lt;&gt;""),"!",
IF(AND(OR(M69="L6",M69="L8",M69="L10",M69="L12",M69="LN11"),M53&lt;&gt;""),"!",
IF(AND(M29="O",M53&lt;&gt;""),"!!",""))))))</f>
        <v/>
      </c>
      <c r="N54" s="137" t="str">
        <f>IF(AND(ベース!$R$7="10-",仕様書作成!N53&lt;&gt;""),"XX",
IF(AND(N53="O",N56="O"),"!!",
IF(AND(N53&lt;&gt;"",OR(OR(N12=3,N12=5,N12="A",N12="B",N12="C"),N26&lt;&gt;"")),"X",
IF(AND(OR(ベース!$R$64="L6",ベース!$R$64="L8",ベース!$R$64="L10",ベース!$R$64="L12",ベース!$R$64="LN11"),N53&lt;&gt;""),"!",
IF(AND(OR(N69="L6",N69="L8",N69="L10",N69="L12",N69="LN11"),N53&lt;&gt;""),"!",
IF(AND(N29="O",N53&lt;&gt;""),"!!",""))))))</f>
        <v/>
      </c>
      <c r="O54" s="137" t="str">
        <f>IF(AND(ベース!$R$7="10-",仕様書作成!O53&lt;&gt;""),"XX",
IF(AND(O53="O",O56="O"),"!!",
IF(AND(O53&lt;&gt;"",OR(OR(O12=3,O12=5,O12="A",O12="B",O12="C"),O26&lt;&gt;"")),"X",
IF(AND(OR(ベース!$R$64="L6",ベース!$R$64="L8",ベース!$R$64="L10",ベース!$R$64="L12",ベース!$R$64="LN11"),O53&lt;&gt;""),"!",
IF(AND(OR(O69="L6",O69="L8",O69="L10",O69="L12",O69="LN11"),O53&lt;&gt;""),"!",
IF(AND(O29="O",O53&lt;&gt;""),"!!",""))))))</f>
        <v/>
      </c>
      <c r="P54" s="137" t="str">
        <f>IF(AND(ベース!$R$7="10-",仕様書作成!P53&lt;&gt;""),"XX",
IF(AND(P53="O",P56="O"),"!!",
IF(AND(P53&lt;&gt;"",OR(OR(P12=3,P12=5,P12="A",P12="B",P12="C"),P26&lt;&gt;"")),"X",
IF(AND(OR(ベース!$R$64="L6",ベース!$R$64="L8",ベース!$R$64="L10",ベース!$R$64="L12",ベース!$R$64="LN11"),P53&lt;&gt;""),"!",
IF(AND(OR(P69="L6",P69="L8",P69="L10",P69="L12",P69="LN11"),P53&lt;&gt;""),"!",
IF(AND(P29="O",P53&lt;&gt;""),"!!",""))))))</f>
        <v/>
      </c>
      <c r="Q54" s="137" t="str">
        <f>IF(AND(ベース!$R$7="10-",仕様書作成!Q53&lt;&gt;""),"XX",
IF(AND(Q53="O",Q56="O"),"!!",
IF(AND(Q53&lt;&gt;"",OR(OR(Q12=3,Q12=5,Q12="A",Q12="B",Q12="C"),Q26&lt;&gt;"")),"X",
IF(AND(OR(ベース!$R$64="L6",ベース!$R$64="L8",ベース!$R$64="L10",ベース!$R$64="L12",ベース!$R$64="LN11"),Q53&lt;&gt;""),"!",
IF(AND(OR(Q69="L6",Q69="L8",Q69="L10",Q69="L12",Q69="LN11"),Q53&lt;&gt;""),"!",
IF(AND(Q29="O",Q53&lt;&gt;""),"!!",""))))))</f>
        <v/>
      </c>
      <c r="R54" s="137" t="str">
        <f>IF(AND(ベース!$R$7="10-",仕様書作成!R53&lt;&gt;""),"XX",
IF(AND(R53="O",R56="O"),"!!",
IF(AND(R53&lt;&gt;"",OR(OR(R12=3,R12=5,R12="A",R12="B",R12="C"),R26&lt;&gt;"")),"X",
IF(AND(OR(ベース!$R$64="L6",ベース!$R$64="L8",ベース!$R$64="L10",ベース!$R$64="L12",ベース!$R$64="LN11"),R53&lt;&gt;""),"!",
IF(AND(OR(R69="L6",R69="L8",R69="L10",R69="L12",R69="LN11"),R53&lt;&gt;""),"!",
IF(AND(R29="O",R53&lt;&gt;""),"!!",""))))))</f>
        <v/>
      </c>
      <c r="S54" s="137" t="str">
        <f>IF(AND(ベース!$R$7="10-",仕様書作成!S53&lt;&gt;""),"XX",
IF(AND(S53="O",S56="O"),"!!",
IF(AND(S53&lt;&gt;"",OR(OR(S12=3,S12=5,S12="A",S12="B",S12="C"),S26&lt;&gt;"")),"X",
IF(AND(OR(ベース!$R$64="L6",ベース!$R$64="L8",ベース!$R$64="L10",ベース!$R$64="L12",ベース!$R$64="LN11"),S53&lt;&gt;""),"!",
IF(AND(OR(S69="L6",S69="L8",S69="L10",S69="L12",S69="LN11"),S53&lt;&gt;""),"!",
IF(AND(S29="O",S53&lt;&gt;""),"!!",""))))))</f>
        <v/>
      </c>
      <c r="T54" s="137" t="str">
        <f>IF(AND(ベース!$R$7="10-",仕様書作成!T53&lt;&gt;""),"XX",
IF(AND(T53="O",T56="O"),"!!",
IF(AND(T53&lt;&gt;"",OR(OR(T12=3,T12=5,T12="A",T12="B",T12="C"),T26&lt;&gt;"")),"X",
IF(AND(OR(ベース!$R$64="L6",ベース!$R$64="L8",ベース!$R$64="L10",ベース!$R$64="L12",ベース!$R$64="LN11"),T53&lt;&gt;""),"!",
IF(AND(OR(T69="L6",T69="L8",T69="L10",T69="L12",T69="LN11"),T53&lt;&gt;""),"!",
IF(AND(T29="O",T53&lt;&gt;""),"!!",""))))))</f>
        <v/>
      </c>
      <c r="U54" s="137" t="str">
        <f>IF(AND(ベース!$R$7="10-",仕様書作成!U53&lt;&gt;""),"XX",
IF(AND(U53="O",U56="O"),"!!",
IF(AND(U53&lt;&gt;"",OR(OR(U12=3,U12=5,U12="A",U12="B",U12="C"),U26&lt;&gt;"")),"X",
IF(AND(OR(ベース!$R$64="L6",ベース!$R$64="L8",ベース!$R$64="L10",ベース!$R$64="L12",ベース!$R$64="LN11"),U53&lt;&gt;""),"!",
IF(AND(OR(U69="L6",U69="L8",U69="L10",U69="L12",U69="LN11"),U53&lt;&gt;""),"!",
IF(AND(U29="O",U53&lt;&gt;""),"!!",""))))))</f>
        <v/>
      </c>
      <c r="V54" s="137" t="str">
        <f>IF(AND(ベース!$R$7="10-",仕様書作成!V53&lt;&gt;""),"XX",
IF(AND(V53="O",V56="O"),"!!",
IF(AND(V53&lt;&gt;"",OR(OR(V12=3,V12=5,V12="A",V12="B",V12="C"),V26&lt;&gt;"")),"X",
IF(AND(OR(ベース!$R$64="L6",ベース!$R$64="L8",ベース!$R$64="L10",ベース!$R$64="L12",ベース!$R$64="LN11"),V53&lt;&gt;""),"!",
IF(AND(OR(V69="L6",V69="L8",V69="L10",V69="L12",V69="LN11"),V53&lt;&gt;""),"!",
IF(AND(V29="O",V53&lt;&gt;""),"!!",""))))))</f>
        <v/>
      </c>
      <c r="W54" s="137" t="str">
        <f>IF(AND(ベース!$R$7="10-",仕様書作成!W53&lt;&gt;""),"XX",
IF(AND(W53="O",W56="O"),"!!",
IF(AND(W53&lt;&gt;"",OR(OR(W12=3,W12=5,W12="A",W12="B",W12="C"),W26&lt;&gt;"")),"X",
IF(AND(OR(ベース!$R$64="L6",ベース!$R$64="L8",ベース!$R$64="L10",ベース!$R$64="L12",ベース!$R$64="LN11"),W53&lt;&gt;""),"!",
IF(AND(OR(W69="L6",W69="L8",W69="L10",W69="L12",W69="LN11"),W53&lt;&gt;""),"!",
IF(AND(W29="O",W53&lt;&gt;""),"!!",""))))))</f>
        <v/>
      </c>
      <c r="X54" s="137" t="str">
        <f>IF(AND(ベース!$R$7="10-",仕様書作成!X53&lt;&gt;""),"XX",
IF(AND(X53="O",X56="O"),"!!",
IF(AND(X53&lt;&gt;"",OR(OR(X12=3,X12=5,X12="A",X12="B",X12="C"),X26&lt;&gt;"")),"X",
IF(AND(OR(ベース!$R$64="L6",ベース!$R$64="L8",ベース!$R$64="L10",ベース!$R$64="L12",ベース!$R$64="LN11"),X53&lt;&gt;""),"!",
IF(AND(OR(X69="L6",X69="L8",X69="L10",X69="L12",X69="LN11"),X53&lt;&gt;""),"!",
IF(AND(X29="O",X53&lt;&gt;""),"!!",""))))))</f>
        <v/>
      </c>
      <c r="Y54" s="137" t="str">
        <f>IF(AND(ベース!$R$7="10-",仕様書作成!Y53&lt;&gt;""),"XX",
IF(AND(Y53="O",Y56="O"),"!!",
IF(AND(Y53&lt;&gt;"",OR(OR(Y12=3,Y12=5,Y12="A",Y12="B",Y12="C"),Y26&lt;&gt;"")),"X",
IF(AND(OR(ベース!$R$64="L6",ベース!$R$64="L8",ベース!$R$64="L10",ベース!$R$64="L12",ベース!$R$64="LN11"),Y53&lt;&gt;""),"!",
IF(AND(OR(Y69="L6",Y69="L8",Y69="L10",Y69="L12",Y69="LN11"),Y53&lt;&gt;""),"!",
IF(AND(Y29="O",Y53&lt;&gt;""),"!!",""))))))</f>
        <v/>
      </c>
      <c r="Z54" s="137" t="str">
        <f>IF(AND(ベース!$R$7="10-",仕様書作成!Z53&lt;&gt;""),"XX",
IF(AND(Z53="O",Z56="O"),"!!",
IF(AND(Z53&lt;&gt;"",OR(OR(Z12=3,Z12=5,Z12="A",Z12="B",Z12="C"),Z26&lt;&gt;"")),"X",
IF(AND(OR(ベース!$R$64="L6",ベース!$R$64="L8",ベース!$R$64="L10",ベース!$R$64="L12",ベース!$R$64="LN11"),Z53&lt;&gt;""),"!",
IF(AND(OR(Z69="L6",Z69="L8",Z69="L10",Z69="L12",Z69="LN11"),Z53&lt;&gt;""),"!",
IF(AND(Z29="O",Z53&lt;&gt;""),"!!",""))))))</f>
        <v/>
      </c>
      <c r="AA54" s="137"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137"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137"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137"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137"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137"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137"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137"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534"/>
      <c r="AJ54" s="551" t="str">
        <f>IF(COUNTIF(K54:AH54,"XX")&gt;0,$BD$54,IF(COUNTIF(K54:AH54,"X")&gt;0,$BC$54,IF(COUNTIF(K54:AH54,"!")&gt;0,$BE$54,"")))</f>
        <v/>
      </c>
      <c r="AK54" s="552"/>
      <c r="AL54" s="552"/>
      <c r="AM54" s="552"/>
      <c r="AN54" s="552"/>
      <c r="AO54" s="552"/>
      <c r="AP54" s="591"/>
      <c r="BB54" s="348" t="s">
        <v>957</v>
      </c>
      <c r="BC54" s="348" t="s">
        <v>450</v>
      </c>
      <c r="BD54" s="348" t="s">
        <v>517</v>
      </c>
      <c r="BE54" s="348" t="s">
        <v>746</v>
      </c>
      <c r="BF54" s="348" t="s">
        <v>766</v>
      </c>
      <c r="CI54" s="237">
        <v>7</v>
      </c>
      <c r="CJ54" s="12" t="s">
        <v>840</v>
      </c>
      <c r="CK54" s="281"/>
      <c r="CL54" s="281"/>
      <c r="CM54" s="281" t="str">
        <f t="shared" si="20"/>
        <v/>
      </c>
      <c r="CN54" s="281"/>
      <c r="CO54" s="281"/>
      <c r="CP54" s="281"/>
    </row>
    <row r="55" spans="2:94" ht="10.5" hidden="1" customHeight="1" x14ac:dyDescent="0.15">
      <c r="B55" s="543"/>
      <c r="C55" s="584" t="str">
        <f>IF(COUNTIF(K55:AH55,"X")&gt;0,$BB$55,IF(COUNTIF(K55:AH55,"XX")&gt;0,$BD$55,IF(COUNTIF(K55:AH55,"XXX")&gt;0,$BF$55,"")))</f>
        <v/>
      </c>
      <c r="D55" s="585"/>
      <c r="E55" s="585"/>
      <c r="F55" s="585"/>
      <c r="G55" s="585"/>
      <c r="H55" s="585"/>
      <c r="I55" s="586"/>
      <c r="J55" s="421"/>
      <c r="K55" s="42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2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2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2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2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2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2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2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2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2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2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2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2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2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2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2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22"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22"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22"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22"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22"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22"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22"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22"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198"/>
      <c r="AJ55" s="557" t="str">
        <f>IF(COUNTIF(K55:AH55,"X")&gt;0,$BC$55,IF(COUNTIF(K55:AH55,"XX")&gt;0,$BE$55,""))</f>
        <v/>
      </c>
      <c r="AK55" s="558"/>
      <c r="AL55" s="558"/>
      <c r="AM55" s="558"/>
      <c r="AN55" s="558"/>
      <c r="AO55" s="559"/>
      <c r="AP55" s="313"/>
      <c r="AR55" s="23" t="s">
        <v>979</v>
      </c>
      <c r="BB55" s="348" t="s">
        <v>427</v>
      </c>
      <c r="BC55" s="348" t="s">
        <v>958</v>
      </c>
      <c r="BD55" s="348" t="s">
        <v>959</v>
      </c>
      <c r="BE55" s="348" t="s">
        <v>670</v>
      </c>
      <c r="BF55" s="348" t="s">
        <v>981</v>
      </c>
      <c r="CI55" s="237">
        <v>8</v>
      </c>
      <c r="CJ55" s="12" t="s">
        <v>960</v>
      </c>
      <c r="CK55" s="281"/>
      <c r="CL55" s="281"/>
      <c r="CM55" s="281" t="str">
        <f t="shared" si="20"/>
        <v/>
      </c>
      <c r="CN55" s="281"/>
      <c r="CO55" s="281"/>
      <c r="CP55" s="281"/>
    </row>
    <row r="56" spans="2:94" ht="15" customHeight="1" x14ac:dyDescent="0.15">
      <c r="B56" s="543"/>
      <c r="C56" s="579" t="s">
        <v>56</v>
      </c>
      <c r="D56" s="589"/>
      <c r="E56" s="589"/>
      <c r="F56" s="589"/>
      <c r="G56" s="589"/>
      <c r="H56" s="589"/>
      <c r="I56" s="590"/>
      <c r="J56" s="314"/>
      <c r="K56" s="298"/>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315"/>
      <c r="AI56" s="314"/>
      <c r="AJ56" s="618" t="s">
        <v>813</v>
      </c>
      <c r="AK56" s="751"/>
      <c r="AL56" s="751"/>
      <c r="AM56" s="751"/>
      <c r="AN56" s="751"/>
      <c r="AO56" s="752"/>
      <c r="AP56" s="301" t="str">
        <f>IF(COUNTA(K56:AH56)=0,"",COUNTA(K56:AH56))</f>
        <v/>
      </c>
      <c r="BQ56" s="237" t="s">
        <v>406</v>
      </c>
      <c r="CI56" s="237">
        <v>9</v>
      </c>
      <c r="CJ56" s="12" t="s">
        <v>841</v>
      </c>
      <c r="CK56" s="281"/>
      <c r="CL56" s="281"/>
      <c r="CM56" s="281" t="str">
        <f t="shared" si="20"/>
        <v/>
      </c>
      <c r="CN56" s="281"/>
      <c r="CO56" s="281"/>
      <c r="CP56" s="281"/>
    </row>
    <row r="57" spans="2:94" ht="15" customHeight="1" x14ac:dyDescent="0.15">
      <c r="B57" s="543"/>
      <c r="C57" s="592" t="str">
        <f>IF(COUNTIF(K56:AH56,"O")&gt;0,BB57,"")</f>
        <v/>
      </c>
      <c r="D57" s="593"/>
      <c r="E57" s="593"/>
      <c r="F57" s="593"/>
      <c r="G57" s="593"/>
      <c r="H57" s="593"/>
      <c r="I57" s="594"/>
      <c r="J57" s="316"/>
      <c r="K57" s="303"/>
      <c r="L57" s="304"/>
      <c r="M57" s="304"/>
      <c r="N57" s="304"/>
      <c r="O57" s="304"/>
      <c r="P57" s="304"/>
      <c r="Q57" s="304"/>
      <c r="R57" s="304"/>
      <c r="S57" s="304"/>
      <c r="T57" s="304"/>
      <c r="U57" s="304"/>
      <c r="V57" s="304"/>
      <c r="W57" s="304"/>
      <c r="X57" s="304"/>
      <c r="Y57" s="304"/>
      <c r="Z57" s="304"/>
      <c r="AA57" s="304"/>
      <c r="AB57" s="304"/>
      <c r="AC57" s="304"/>
      <c r="AD57" s="304"/>
      <c r="AE57" s="304"/>
      <c r="AF57" s="304"/>
      <c r="AG57" s="304"/>
      <c r="AH57" s="305"/>
      <c r="AI57" s="316"/>
      <c r="AJ57" s="739"/>
      <c r="AK57" s="740"/>
      <c r="AL57" s="740"/>
      <c r="AM57" s="740"/>
      <c r="AN57" s="740"/>
      <c r="AO57" s="741"/>
      <c r="AP57" s="209"/>
      <c r="BB57" s="348" t="s">
        <v>57</v>
      </c>
      <c r="BQ57" s="237" t="s">
        <v>961</v>
      </c>
      <c r="BR57" s="408" t="s">
        <v>962</v>
      </c>
      <c r="BS57" s="237" t="s">
        <v>963</v>
      </c>
      <c r="BV57" s="408"/>
      <c r="CI57" s="237">
        <v>10</v>
      </c>
      <c r="CJ57" s="12" t="s">
        <v>842</v>
      </c>
      <c r="CK57" s="281"/>
      <c r="CL57" s="281"/>
      <c r="CM57" s="281" t="str">
        <f t="shared" si="20"/>
        <v/>
      </c>
      <c r="CN57" s="281"/>
      <c r="CO57" s="281"/>
      <c r="CP57" s="281"/>
    </row>
    <row r="58" spans="2:94" ht="10.5" customHeight="1" x14ac:dyDescent="0.15">
      <c r="B58" s="543"/>
      <c r="C58" s="545"/>
      <c r="D58" s="587"/>
      <c r="E58" s="587"/>
      <c r="F58" s="587"/>
      <c r="G58" s="587"/>
      <c r="H58" s="587"/>
      <c r="I58" s="588"/>
      <c r="J58" s="317"/>
      <c r="K58" s="318" t="str">
        <f>IF(AND(K56&lt;&gt;"",K61&lt;&gt;"X"),$BB$59,"")</f>
        <v/>
      </c>
      <c r="L58" s="319" t="str">
        <f t="shared" ref="L58:AH58" si="21">IF(AND(L56&lt;&gt;"",L61&lt;&gt;"X"),$BB$59,"")</f>
        <v/>
      </c>
      <c r="M58" s="319" t="str">
        <f t="shared" si="21"/>
        <v/>
      </c>
      <c r="N58" s="319" t="str">
        <f t="shared" si="21"/>
        <v/>
      </c>
      <c r="O58" s="319" t="str">
        <f t="shared" si="21"/>
        <v/>
      </c>
      <c r="P58" s="319" t="str">
        <f t="shared" si="21"/>
        <v/>
      </c>
      <c r="Q58" s="319" t="str">
        <f t="shared" si="21"/>
        <v/>
      </c>
      <c r="R58" s="319" t="str">
        <f t="shared" si="21"/>
        <v/>
      </c>
      <c r="S58" s="319" t="str">
        <f t="shared" si="21"/>
        <v/>
      </c>
      <c r="T58" s="319" t="str">
        <f t="shared" si="21"/>
        <v/>
      </c>
      <c r="U58" s="319" t="str">
        <f t="shared" si="21"/>
        <v/>
      </c>
      <c r="V58" s="319" t="str">
        <f t="shared" si="21"/>
        <v/>
      </c>
      <c r="W58" s="319" t="str">
        <f t="shared" si="21"/>
        <v/>
      </c>
      <c r="X58" s="319" t="str">
        <f t="shared" si="21"/>
        <v/>
      </c>
      <c r="Y58" s="319" t="str">
        <f t="shared" si="21"/>
        <v/>
      </c>
      <c r="Z58" s="319" t="str">
        <f t="shared" si="21"/>
        <v/>
      </c>
      <c r="AA58" s="319" t="str">
        <f t="shared" si="21"/>
        <v/>
      </c>
      <c r="AB58" s="319" t="str">
        <f t="shared" si="21"/>
        <v/>
      </c>
      <c r="AC58" s="319" t="str">
        <f t="shared" si="21"/>
        <v/>
      </c>
      <c r="AD58" s="319" t="str">
        <f t="shared" si="21"/>
        <v/>
      </c>
      <c r="AE58" s="319" t="str">
        <f t="shared" si="21"/>
        <v/>
      </c>
      <c r="AF58" s="319" t="str">
        <f t="shared" si="21"/>
        <v/>
      </c>
      <c r="AG58" s="319" t="str">
        <f t="shared" si="21"/>
        <v/>
      </c>
      <c r="AH58" s="320" t="str">
        <f t="shared" si="21"/>
        <v/>
      </c>
      <c r="AI58" s="317"/>
      <c r="AJ58" s="745"/>
      <c r="AK58" s="568"/>
      <c r="AL58" s="568"/>
      <c r="AM58" s="568"/>
      <c r="AN58" s="568"/>
      <c r="AO58" s="569"/>
      <c r="AP58" s="321"/>
      <c r="BB58" s="348" t="s">
        <v>58</v>
      </c>
      <c r="BR58" s="408"/>
      <c r="BV58" s="408"/>
      <c r="CI58" s="237">
        <v>11</v>
      </c>
      <c r="CJ58" s="12" t="s">
        <v>843</v>
      </c>
      <c r="CK58" s="281"/>
      <c r="CL58" s="281"/>
      <c r="CM58" s="281" t="str">
        <f t="shared" si="20"/>
        <v/>
      </c>
      <c r="CN58" s="281"/>
      <c r="CO58" s="281"/>
      <c r="CP58" s="281"/>
    </row>
    <row r="59" spans="2:94" ht="15" customHeight="1" x14ac:dyDescent="0.15">
      <c r="B59" s="543"/>
      <c r="C59" s="595" t="str">
        <f>IF(COUNTIF(K56:AH56,"O")&gt;0,BC59,"")</f>
        <v/>
      </c>
      <c r="D59" s="596"/>
      <c r="E59" s="596"/>
      <c r="F59" s="596"/>
      <c r="G59" s="596"/>
      <c r="H59" s="596"/>
      <c r="I59" s="597"/>
      <c r="J59" s="316"/>
      <c r="K59" s="322"/>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4"/>
      <c r="AI59" s="316"/>
      <c r="AJ59" s="739"/>
      <c r="AK59" s="740"/>
      <c r="AL59" s="740"/>
      <c r="AM59" s="740"/>
      <c r="AN59" s="740"/>
      <c r="AO59" s="741"/>
      <c r="AP59" s="209"/>
      <c r="BB59" s="12" t="s">
        <v>59</v>
      </c>
      <c r="BC59" s="104" t="s">
        <v>60</v>
      </c>
      <c r="BD59"/>
      <c r="BE59"/>
      <c r="BF59"/>
      <c r="BG59"/>
      <c r="BH59"/>
      <c r="BI59"/>
      <c r="BQ59" s="237" t="s">
        <v>964</v>
      </c>
      <c r="BR59" s="237" t="s">
        <v>965</v>
      </c>
      <c r="BS59" s="237" t="s">
        <v>966</v>
      </c>
      <c r="CI59" s="237">
        <v>12</v>
      </c>
      <c r="CJ59" s="12" t="s">
        <v>844</v>
      </c>
      <c r="CK59" s="281"/>
      <c r="CL59" s="281"/>
      <c r="CM59" s="281" t="str">
        <f t="shared" si="20"/>
        <v/>
      </c>
      <c r="CN59" s="281"/>
      <c r="CO59" s="281"/>
      <c r="CP59" s="281"/>
    </row>
    <row r="60" spans="2:94" ht="10.5" customHeight="1" x14ac:dyDescent="0.15">
      <c r="B60" s="543"/>
      <c r="C60" s="545"/>
      <c r="D60" s="587"/>
      <c r="E60" s="587"/>
      <c r="F60" s="587"/>
      <c r="G60" s="587"/>
      <c r="H60" s="587"/>
      <c r="I60" s="588"/>
      <c r="J60" s="317"/>
      <c r="K60" s="318" t="str">
        <f>IF(AND(K56&lt;&gt;"",K61&lt;&gt;"X"),$BC$60,"")</f>
        <v/>
      </c>
      <c r="L60" s="319" t="str">
        <f t="shared" ref="L60:AH60" si="22">IF(AND(L56&lt;&gt;"",L61&lt;&gt;"X"),$BC$60,"")</f>
        <v/>
      </c>
      <c r="M60" s="319" t="str">
        <f t="shared" si="22"/>
        <v/>
      </c>
      <c r="N60" s="319" t="str">
        <f t="shared" si="22"/>
        <v/>
      </c>
      <c r="O60" s="319" t="str">
        <f t="shared" si="22"/>
        <v/>
      </c>
      <c r="P60" s="319" t="str">
        <f t="shared" si="22"/>
        <v/>
      </c>
      <c r="Q60" s="319" t="str">
        <f t="shared" si="22"/>
        <v/>
      </c>
      <c r="R60" s="319" t="str">
        <f t="shared" si="22"/>
        <v/>
      </c>
      <c r="S60" s="319" t="str">
        <f t="shared" si="22"/>
        <v/>
      </c>
      <c r="T60" s="319" t="str">
        <f t="shared" si="22"/>
        <v/>
      </c>
      <c r="U60" s="319" t="str">
        <f t="shared" si="22"/>
        <v/>
      </c>
      <c r="V60" s="319" t="str">
        <f t="shared" si="22"/>
        <v/>
      </c>
      <c r="W60" s="319" t="str">
        <f t="shared" si="22"/>
        <v/>
      </c>
      <c r="X60" s="319" t="str">
        <f t="shared" si="22"/>
        <v/>
      </c>
      <c r="Y60" s="319" t="str">
        <f t="shared" si="22"/>
        <v/>
      </c>
      <c r="Z60" s="319" t="str">
        <f t="shared" si="22"/>
        <v/>
      </c>
      <c r="AA60" s="319" t="str">
        <f t="shared" si="22"/>
        <v/>
      </c>
      <c r="AB60" s="319" t="str">
        <f t="shared" si="22"/>
        <v/>
      </c>
      <c r="AC60" s="319" t="str">
        <f t="shared" si="22"/>
        <v/>
      </c>
      <c r="AD60" s="319" t="str">
        <f t="shared" si="22"/>
        <v/>
      </c>
      <c r="AE60" s="319" t="str">
        <f t="shared" si="22"/>
        <v/>
      </c>
      <c r="AF60" s="319" t="str">
        <f t="shared" si="22"/>
        <v/>
      </c>
      <c r="AG60" s="319" t="str">
        <f t="shared" si="22"/>
        <v/>
      </c>
      <c r="AH60" s="320" t="str">
        <f t="shared" si="22"/>
        <v/>
      </c>
      <c r="AI60" s="317"/>
      <c r="AJ60" s="745"/>
      <c r="AK60" s="587"/>
      <c r="AL60" s="587"/>
      <c r="AM60" s="587"/>
      <c r="AN60" s="587"/>
      <c r="AO60" s="753"/>
      <c r="AP60" s="321"/>
      <c r="BB60" s="348" t="s">
        <v>61</v>
      </c>
      <c r="BC60" s="12" t="s">
        <v>59</v>
      </c>
      <c r="CI60" s="237">
        <v>13</v>
      </c>
      <c r="CJ60" s="12" t="s">
        <v>845</v>
      </c>
      <c r="CK60" s="281"/>
      <c r="CL60" s="281"/>
      <c r="CM60" s="281" t="str">
        <f t="shared" si="20"/>
        <v/>
      </c>
      <c r="CN60" s="281"/>
      <c r="CO60" s="281"/>
      <c r="CP60" s="281"/>
    </row>
    <row r="61" spans="2:94" ht="10.5" customHeight="1" x14ac:dyDescent="0.15">
      <c r="B61" s="543"/>
      <c r="C61" s="573" t="str">
        <f>IF(COUNTIF(K61:AH61,"XX")&gt;0,$BB$61,IF(COUNTIF(K61:AH61,"XXX")&gt;0,$BC$61,IF(COUNTIF(K61:AH61,"X")&gt;0,$BD$61,"")))</f>
        <v/>
      </c>
      <c r="D61" s="574"/>
      <c r="E61" s="574"/>
      <c r="F61" s="574"/>
      <c r="G61" s="574"/>
      <c r="H61" s="574"/>
      <c r="I61" s="575"/>
      <c r="J61" s="198"/>
      <c r="K61" s="325" t="str">
        <f>IF(OR(AND(K56="O",OR(K29="O",K31="O",K34="O")),AND(バルブ!$R$7="10-",K56="O")),"X",IF(AND(K56="O",OR(K57="",K59="")),"XX",IF(AND(OR(K12=3,K12=5,K12="A",K12="B",K12="C"),OR(K59="A1",K59="B1")),"XXX","")))</f>
        <v/>
      </c>
      <c r="L61" s="326" t="str">
        <f>IF(OR(AND(L56="O",OR(L29="O",L31="O",L34="O")),AND(バルブ!$R$7="10-",L56="O")),"X",IF(AND(L56="O",OR(L57="",L59="")),"XX",IF(AND(OR(L12=3,L12=5,L12="A",L12="B",L12="C"),OR(L59="A1",L59="B1")),"XXX","")))</f>
        <v/>
      </c>
      <c r="M61" s="326" t="str">
        <f>IF(OR(AND(M56="O",OR(M29="O",M31="O",M34="O")),AND(バルブ!$R$7="10-",M56="O")),"X",IF(AND(M56="O",OR(M57="",M59="")),"XX",IF(AND(OR(M12=3,M12=5,M12="A",M12="B",M12="C"),OR(M59="A1",M59="B1")),"XXX","")))</f>
        <v/>
      </c>
      <c r="N61" s="326" t="str">
        <f>IF(OR(AND(N56="O",OR(N29="O",N31="O",N34="O")),AND(バルブ!$R$7="10-",N56="O")),"X",IF(AND(N56="O",OR(N57="",N59="")),"XX",IF(AND(OR(N12=3,N12=5,N12="A",N12="B",N12="C"),OR(N59="A1",N59="B1")),"XXX","")))</f>
        <v/>
      </c>
      <c r="O61" s="326" t="str">
        <f>IF(OR(AND(O56="O",OR(O29="O",O31="O",O34="O")),AND(バルブ!$R$7="10-",O56="O")),"X",IF(AND(O56="O",OR(O57="",O59="")),"XX",IF(AND(OR(O12=3,O12=5,O12="A",O12="B",O12="C"),OR(O59="A1",O59="B1")),"XXX","")))</f>
        <v/>
      </c>
      <c r="P61" s="326" t="str">
        <f>IF(OR(AND(P56="O",OR(P29="O",P31="O",P34="O")),AND(バルブ!$R$7="10-",P56="O")),"X",IF(AND(P56="O",OR(P57="",P59="")),"XX",IF(AND(OR(P12=3,P12=5,P12="A",P12="B",P12="C"),OR(P59="A1",P59="B1")),"XXX","")))</f>
        <v/>
      </c>
      <c r="Q61" s="326" t="str">
        <f>IF(OR(AND(Q56="O",OR(Q29="O",Q31="O",Q34="O")),AND(バルブ!$R$7="10-",Q56="O")),"X",IF(AND(Q56="O",OR(Q57="",Q59="")),"XX",IF(AND(OR(Q12=3,Q12=5,Q12="A",Q12="B",Q12="C"),OR(Q59="A1",Q59="B1")),"XXX","")))</f>
        <v/>
      </c>
      <c r="R61" s="326" t="str">
        <f>IF(OR(AND(R56="O",OR(R29="O",R31="O",R34="O")),AND(バルブ!$R$7="10-",R56="O")),"X",IF(AND(R56="O",OR(R57="",R59="")),"XX",IF(AND(OR(R12=3,R12=5,R12="A",R12="B",R12="C"),OR(R59="A1",R59="B1")),"XXX","")))</f>
        <v/>
      </c>
      <c r="S61" s="326" t="str">
        <f>IF(OR(AND(S56="O",OR(S29="O",S31="O",S34="O")),AND(バルブ!$R$7="10-",S56="O")),"X",IF(AND(S56="O",OR(S57="",S59="")),"XX",IF(AND(OR(S12=3,S12=5,S12="A",S12="B",S12="C"),OR(S59="A1",S59="B1")),"XXX","")))</f>
        <v/>
      </c>
      <c r="T61" s="326" t="str">
        <f>IF(OR(AND(T56="O",OR(T29="O",T31="O",T34="O")),AND(バルブ!$R$7="10-",T56="O")),"X",IF(AND(T56="O",OR(T57="",T59="")),"XX",IF(AND(OR(T12=3,T12=5,T12="A",T12="B",T12="C"),OR(T59="A1",T59="B1")),"XXX","")))</f>
        <v/>
      </c>
      <c r="U61" s="326" t="str">
        <f>IF(OR(AND(U56="O",OR(U29="O",U31="O",U34="O")),AND(バルブ!$R$7="10-",U56="O")),"X",IF(AND(U56="O",OR(U57="",U59="")),"XX",IF(AND(OR(U12=3,U12=5,U12="A",U12="B",U12="C"),OR(U59="A1",U59="B1")),"XXX","")))</f>
        <v/>
      </c>
      <c r="V61" s="326" t="str">
        <f>IF(OR(AND(V56="O",OR(V29="O",V31="O",V34="O")),AND(バルブ!$R$7="10-",V56="O")),"X",IF(AND(V56="O",OR(V57="",V59="")),"XX",IF(AND(OR(V12=3,V12=5,V12="A",V12="B",V12="C"),OR(V59="A1",V59="B1")),"XXX","")))</f>
        <v/>
      </c>
      <c r="W61" s="326" t="str">
        <f>IF(OR(AND(W56="O",OR(W29="O",W31="O",W34="O")),AND(バルブ!$R$7="10-",W56="O")),"X",IF(AND(W56="O",OR(W57="",W59="")),"XX",IF(AND(OR(W12=3,W12=5,W12="A",W12="B",W12="C"),OR(W59="A1",W59="B1")),"XXX","")))</f>
        <v/>
      </c>
      <c r="X61" s="326" t="str">
        <f>IF(OR(AND(X56="O",OR(X29="O",X31="O",X34="O")),AND(バルブ!$R$7="10-",X56="O")),"X",IF(AND(X56="O",OR(X57="",X59="")),"XX",IF(AND(OR(X12=3,X12=5,X12="A",X12="B",X12="C"),OR(X59="A1",X59="B1")),"XXX","")))</f>
        <v/>
      </c>
      <c r="Y61" s="326" t="str">
        <f>IF(OR(AND(Y56="O",OR(Y29="O",Y31="O",Y34="O")),AND(バルブ!$R$7="10-",Y56="O")),"X",IF(AND(Y56="O",OR(Y57="",Y59="")),"XX",IF(AND(OR(Y12=3,Y12=5,Y12="A",Y12="B",Y12="C"),OR(Y59="A1",Y59="B1")),"XXX","")))</f>
        <v/>
      </c>
      <c r="Z61" s="326" t="str">
        <f>IF(OR(AND(Z56="O",OR(Z29="O",Z31="O",Z34="O")),AND(バルブ!$R$7="10-",Z56="O")),"X",IF(AND(Z56="O",OR(Z57="",Z59="")),"XX",IF(AND(OR(Z12=3,Z12=5,Z12="A",Z12="B",Z12="C"),OR(Z59="A1",Z59="B1")),"XXX","")))</f>
        <v/>
      </c>
      <c r="AA61" s="326" t="str">
        <f>IF(OR(AND(AA56="O",OR(AA29="O",AA31="O",AA34="O")),AND(バルブ!$R$7="10-",AA56="O")),"X",IF(AND(AA56="O",OR(AA57="",AA59="")),"XX",IF(AND(OR(AA12=3,AA12=5,AA12="A",AA12="B",AA12="C"),OR(AA59="A1",AA59="B1")),"XXX","")))</f>
        <v/>
      </c>
      <c r="AB61" s="326" t="str">
        <f>IF(OR(AND(AB56="O",OR(AB29="O",AB31="O",AB34="O")),AND(バルブ!$R$7="10-",AB56="O")),"X",IF(AND(AB56="O",OR(AB57="",AB59="")),"XX",IF(AND(OR(AB12=3,AB12=5,AB12="A",AB12="B",AB12="C"),OR(AB59="A1",AB59="B1")),"XXX","")))</f>
        <v/>
      </c>
      <c r="AC61" s="326" t="str">
        <f>IF(OR(AND(AC56="O",OR(AC29="O",AC31="O",AC34="O")),AND(バルブ!$R$7="10-",AC56="O")),"X",IF(AND(AC56="O",OR(AC57="",AC59="")),"XX",IF(AND(OR(AC12=3,AC12=5,AC12="A",AC12="B",AC12="C"),OR(AC59="A1",AC59="B1")),"XXX","")))</f>
        <v/>
      </c>
      <c r="AD61" s="326" t="str">
        <f>IF(OR(AND(AD56="O",OR(AD29="O",AD31="O",AD34="O")),AND(バルブ!$R$7="10-",AD56="O")),"X",IF(AND(AD56="O",OR(AD57="",AD59="")),"XX",IF(AND(OR(AD12=3,AD12=5,AD12="A",AD12="B",AD12="C"),OR(AD59="A1",AD59="B1")),"XXX","")))</f>
        <v/>
      </c>
      <c r="AE61" s="326" t="str">
        <f>IF(OR(AND(AE56="O",OR(AE29="O",AE31="O",AE34="O")),AND(バルブ!$R$7="10-",AE56="O")),"X",IF(AND(AE56="O",OR(AE57="",AE59="")),"XX",IF(AND(OR(AE12=3,AE12=5,AE12="A",AE12="B",AE12="C"),OR(AE59="A1",AE59="B1")),"XXX","")))</f>
        <v/>
      </c>
      <c r="AF61" s="326" t="str">
        <f>IF(OR(AND(AF56="O",OR(AF29="O",AF31="O",AF34="O")),AND(バルブ!$R$7="10-",AF56="O")),"X",IF(AND(AF56="O",OR(AF57="",AF59="")),"XX",IF(AND(OR(AF12=3,AF12=5,AF12="A",AF12="B",AF12="C"),OR(AF59="A1",AF59="B1")),"XXX","")))</f>
        <v/>
      </c>
      <c r="AG61" s="326" t="str">
        <f>IF(OR(AND(AG56="O",OR(AG29="O",AG31="O",AG34="O")),AND(バルブ!$R$7="10-",AG56="O")),"X",IF(AND(AG56="O",OR(AG57="",AG59="")),"XX",IF(AND(OR(AG12=3,AG12=5,AG12="A",AG12="B",AG12="C"),OR(AG59="A1",AG59="B1")),"XXX","")))</f>
        <v/>
      </c>
      <c r="AH61" s="327" t="str">
        <f>IF(OR(AND(AH56="O",OR(AH29="O",AH31="O",AH34="O")),AND(バルブ!$R$7="10-",AH56="O")),"X",IF(AND(AH56="O",OR(AH57="",AH59="")),"XX",IF(AND(OR(AH12=3,AH12=5,AH12="A",AH12="B",AH12="C"),OR(AH59="A1",AH59="B1")),"XXX","")))</f>
        <v/>
      </c>
      <c r="AI61" s="316"/>
      <c r="AJ61" s="748"/>
      <c r="AK61" s="749"/>
      <c r="AL61" s="749"/>
      <c r="AM61" s="749"/>
      <c r="AN61" s="749"/>
      <c r="AO61" s="750"/>
      <c r="AP61" s="307"/>
      <c r="BB61" s="348" t="s">
        <v>62</v>
      </c>
      <c r="BC61" s="348" t="s">
        <v>63</v>
      </c>
      <c r="BD61" s="348" t="s">
        <v>64</v>
      </c>
      <c r="CI61" s="237">
        <v>14</v>
      </c>
      <c r="CJ61" s="12" t="s">
        <v>846</v>
      </c>
      <c r="CK61" s="281"/>
      <c r="CL61" s="281"/>
      <c r="CM61" s="281" t="str">
        <f t="shared" si="20"/>
        <v/>
      </c>
      <c r="CN61" s="281"/>
      <c r="CO61" s="281"/>
      <c r="CP61" s="281"/>
    </row>
    <row r="62" spans="2:94" ht="12" customHeight="1" x14ac:dyDescent="0.15">
      <c r="B62" s="543"/>
      <c r="C62" s="736" t="str">
        <f>C55</f>
        <v/>
      </c>
      <c r="D62" s="737"/>
      <c r="E62" s="737"/>
      <c r="F62" s="737"/>
      <c r="G62" s="737"/>
      <c r="H62" s="737"/>
      <c r="I62" s="738"/>
      <c r="J62" s="366"/>
      <c r="K62" s="367" t="str">
        <f>K55</f>
        <v/>
      </c>
      <c r="L62" s="367" t="str">
        <f t="shared" ref="L62:AH62" si="23">L55</f>
        <v/>
      </c>
      <c r="M62" s="367" t="str">
        <f t="shared" si="23"/>
        <v/>
      </c>
      <c r="N62" s="367" t="str">
        <f t="shared" si="23"/>
        <v/>
      </c>
      <c r="O62" s="367" t="str">
        <f t="shared" si="23"/>
        <v/>
      </c>
      <c r="P62" s="367" t="str">
        <f t="shared" si="23"/>
        <v/>
      </c>
      <c r="Q62" s="367" t="str">
        <f t="shared" si="23"/>
        <v/>
      </c>
      <c r="R62" s="367" t="str">
        <f t="shared" si="23"/>
        <v/>
      </c>
      <c r="S62" s="367" t="str">
        <f t="shared" si="23"/>
        <v/>
      </c>
      <c r="T62" s="367" t="str">
        <f t="shared" si="23"/>
        <v/>
      </c>
      <c r="U62" s="367" t="str">
        <f t="shared" si="23"/>
        <v/>
      </c>
      <c r="V62" s="367" t="str">
        <f t="shared" si="23"/>
        <v/>
      </c>
      <c r="W62" s="367" t="str">
        <f t="shared" si="23"/>
        <v/>
      </c>
      <c r="X62" s="367" t="str">
        <f t="shared" si="23"/>
        <v/>
      </c>
      <c r="Y62" s="367" t="str">
        <f t="shared" si="23"/>
        <v/>
      </c>
      <c r="Z62" s="367" t="str">
        <f t="shared" si="23"/>
        <v/>
      </c>
      <c r="AA62" s="367" t="str">
        <f t="shared" si="23"/>
        <v/>
      </c>
      <c r="AB62" s="367" t="str">
        <f t="shared" si="23"/>
        <v/>
      </c>
      <c r="AC62" s="367" t="str">
        <f t="shared" si="23"/>
        <v/>
      </c>
      <c r="AD62" s="367" t="str">
        <f t="shared" si="23"/>
        <v/>
      </c>
      <c r="AE62" s="367" t="str">
        <f t="shared" si="23"/>
        <v/>
      </c>
      <c r="AF62" s="367" t="str">
        <f t="shared" si="23"/>
        <v/>
      </c>
      <c r="AG62" s="367" t="str">
        <f t="shared" si="23"/>
        <v/>
      </c>
      <c r="AH62" s="367" t="str">
        <f t="shared" si="23"/>
        <v/>
      </c>
      <c r="AI62" s="366"/>
      <c r="AJ62" s="736" t="str">
        <f>AJ55</f>
        <v/>
      </c>
      <c r="AK62" s="737"/>
      <c r="AL62" s="737"/>
      <c r="AM62" s="737"/>
      <c r="AN62" s="737"/>
      <c r="AO62" s="754"/>
      <c r="AP62" s="368"/>
      <c r="CJ62" s="12"/>
      <c r="CK62" s="281"/>
      <c r="CL62" s="281"/>
      <c r="CM62" s="281"/>
      <c r="CN62" s="281"/>
      <c r="CO62" s="281"/>
      <c r="CP62" s="281"/>
    </row>
    <row r="63" spans="2:94" ht="15" customHeight="1" x14ac:dyDescent="0.15">
      <c r="B63" s="543"/>
      <c r="C63" s="545" t="s">
        <v>285</v>
      </c>
      <c r="D63" s="546"/>
      <c r="E63" s="546"/>
      <c r="F63" s="546"/>
      <c r="G63" s="546"/>
      <c r="H63" s="546"/>
      <c r="I63" s="547"/>
      <c r="J63" s="418"/>
      <c r="K63" s="328"/>
      <c r="L63" s="328"/>
      <c r="M63" s="328"/>
      <c r="N63" s="328"/>
      <c r="O63" s="328"/>
      <c r="P63" s="328"/>
      <c r="Q63" s="328"/>
      <c r="R63" s="328"/>
      <c r="S63" s="328"/>
      <c r="T63" s="328"/>
      <c r="U63" s="328"/>
      <c r="V63" s="328"/>
      <c r="W63" s="328"/>
      <c r="X63" s="328"/>
      <c r="Y63" s="328"/>
      <c r="Z63" s="328"/>
      <c r="AA63" s="329"/>
      <c r="AB63" s="329"/>
      <c r="AC63" s="329"/>
      <c r="AD63" s="329"/>
      <c r="AE63" s="329"/>
      <c r="AF63" s="329"/>
      <c r="AG63" s="329"/>
      <c r="AH63" s="329"/>
      <c r="AI63" s="418"/>
      <c r="AJ63" s="568" t="s">
        <v>814</v>
      </c>
      <c r="AK63" s="568"/>
      <c r="AL63" s="568"/>
      <c r="AM63" s="568"/>
      <c r="AN63" s="568"/>
      <c r="AO63" s="569"/>
      <c r="AP63" s="180" t="str">
        <f>IF(COUNTA(K63:AH63)=0,"",COUNTA(K63:AH63))</f>
        <v/>
      </c>
      <c r="CI63" s="237">
        <v>15</v>
      </c>
      <c r="CJ63" s="12" t="s">
        <v>847</v>
      </c>
      <c r="CK63" s="281"/>
      <c r="CL63" s="281"/>
      <c r="CM63" s="281" t="str">
        <f t="shared" si="20"/>
        <v/>
      </c>
      <c r="CN63" s="281"/>
      <c r="CO63" s="281"/>
      <c r="CP63" s="281"/>
    </row>
    <row r="64" spans="2:94" ht="15" customHeight="1" x14ac:dyDescent="0.15">
      <c r="B64" s="543"/>
      <c r="C64" s="545" t="s">
        <v>66</v>
      </c>
      <c r="D64" s="546"/>
      <c r="E64" s="546"/>
      <c r="F64" s="546"/>
      <c r="G64" s="546"/>
      <c r="H64" s="546"/>
      <c r="I64" s="547"/>
      <c r="J64" s="419" t="str">
        <f>IF(AP64="","",IF(OR(AND(OR(ベース!R55="U",ベース!R55="D"),仕様書作成!AP64&gt;0),AND(ベース!$R$55="B",AP64&gt;1),AI89&gt;0),"X",""))</f>
        <v/>
      </c>
      <c r="K64" s="330"/>
      <c r="L64" s="330"/>
      <c r="M64" s="330"/>
      <c r="N64" s="330"/>
      <c r="O64" s="330"/>
      <c r="P64" s="330"/>
      <c r="Q64" s="330"/>
      <c r="R64" s="330"/>
      <c r="S64" s="330"/>
      <c r="T64" s="330"/>
      <c r="U64" s="330"/>
      <c r="V64" s="330"/>
      <c r="W64" s="330"/>
      <c r="X64" s="330"/>
      <c r="Y64" s="330"/>
      <c r="Z64" s="330"/>
      <c r="AA64" s="331"/>
      <c r="AB64" s="331"/>
      <c r="AC64" s="331"/>
      <c r="AD64" s="331"/>
      <c r="AE64" s="331"/>
      <c r="AF64" s="331"/>
      <c r="AG64" s="331"/>
      <c r="AH64" s="332"/>
      <c r="AI64" s="419" t="str">
        <f>IF(AP64="","",IF(OR(AND(OR(ベース!R55="U",ベース!R55="D"),仕様書作成!AP64&gt;0),AND(ベース!$R$55="B",AP64&gt;1),AI89&gt;0),"X",""))</f>
        <v/>
      </c>
      <c r="AJ64" s="568" t="s">
        <v>815</v>
      </c>
      <c r="AK64" s="568"/>
      <c r="AL64" s="568"/>
      <c r="AM64" s="568"/>
      <c r="AN64" s="568"/>
      <c r="AO64" s="569"/>
      <c r="AP64" s="180" t="str">
        <f>IF(COUNTA(K64:AH64)=0,"",COUNTA(K64:AH64))</f>
        <v/>
      </c>
      <c r="CI64" s="237">
        <v>16</v>
      </c>
      <c r="CJ64" s="12" t="s">
        <v>848</v>
      </c>
      <c r="CK64" s="281"/>
      <c r="CL64" s="281"/>
      <c r="CM64" s="281" t="str">
        <f t="shared" si="20"/>
        <v/>
      </c>
      <c r="CN64" s="281"/>
      <c r="CO64" s="281"/>
      <c r="CP64" s="281"/>
    </row>
    <row r="65" spans="1:119" ht="15" customHeight="1" x14ac:dyDescent="0.15">
      <c r="B65" s="543"/>
      <c r="C65" s="501" t="s">
        <v>286</v>
      </c>
      <c r="D65" s="502"/>
      <c r="E65" s="502"/>
      <c r="F65" s="502"/>
      <c r="G65" s="502"/>
      <c r="H65" s="502"/>
      <c r="I65" s="503"/>
      <c r="J65" s="420" t="str">
        <f>IF(AP65="","",IF(OR(AND(OR(ベース!R55="U",ベース!R55="D"),仕様書作成!AP65&gt;0),AND(ベース!$R$55="B",AP65&gt;2),AI90&gt;0),"X",""))</f>
        <v/>
      </c>
      <c r="K65" s="333"/>
      <c r="L65" s="333"/>
      <c r="M65" s="333"/>
      <c r="N65" s="333"/>
      <c r="O65" s="333"/>
      <c r="P65" s="333"/>
      <c r="Q65" s="333"/>
      <c r="R65" s="333"/>
      <c r="S65" s="333"/>
      <c r="T65" s="333"/>
      <c r="U65" s="333"/>
      <c r="V65" s="333"/>
      <c r="W65" s="333"/>
      <c r="X65" s="333"/>
      <c r="Y65" s="333"/>
      <c r="Z65" s="333"/>
      <c r="AA65" s="334"/>
      <c r="AB65" s="334"/>
      <c r="AC65" s="334"/>
      <c r="AD65" s="334"/>
      <c r="AE65" s="334"/>
      <c r="AF65" s="334"/>
      <c r="AG65" s="334"/>
      <c r="AH65" s="207"/>
      <c r="AI65" s="420" t="str">
        <f>IF(AP65="","",IF(OR(AND(OR(ベース!R55="U",ベース!R55="D"),仕様書作成!AP65&gt;0),AND(ベース!$R$55="B",AP65&gt;2),AI90&gt;0),"X",""))</f>
        <v/>
      </c>
      <c r="AJ65" s="755" t="s">
        <v>816</v>
      </c>
      <c r="AK65" s="755"/>
      <c r="AL65" s="755"/>
      <c r="AM65" s="755"/>
      <c r="AN65" s="755"/>
      <c r="AO65" s="756"/>
      <c r="AP65" s="212" t="str">
        <f>IF(COUNTA(K65:AH65)=0,"",COUNTA(K65:AH65)*2)</f>
        <v/>
      </c>
      <c r="CI65" s="237">
        <v>17</v>
      </c>
      <c r="CJ65" s="12" t="s">
        <v>849</v>
      </c>
      <c r="CK65" s="281"/>
      <c r="CL65" s="281"/>
      <c r="CM65" s="281" t="str">
        <f t="shared" si="20"/>
        <v/>
      </c>
      <c r="CN65" s="281"/>
      <c r="CO65" s="281"/>
      <c r="CP65" s="281"/>
    </row>
    <row r="66" spans="1:119" ht="15" hidden="1" customHeight="1" x14ac:dyDescent="0.15">
      <c r="B66" s="543"/>
      <c r="C66" s="560" t="s">
        <v>287</v>
      </c>
      <c r="D66" s="561"/>
      <c r="E66" s="561"/>
      <c r="F66" s="561"/>
      <c r="G66" s="561"/>
      <c r="H66" s="561"/>
      <c r="I66" s="562"/>
      <c r="J66" s="533" t="s">
        <v>65</v>
      </c>
      <c r="K66" s="335"/>
      <c r="L66" s="335"/>
      <c r="M66" s="335"/>
      <c r="N66" s="335"/>
      <c r="O66" s="335"/>
      <c r="P66" s="335"/>
      <c r="Q66" s="335"/>
      <c r="R66" s="335"/>
      <c r="S66" s="335"/>
      <c r="T66" s="335"/>
      <c r="U66" s="335"/>
      <c r="V66" s="335"/>
      <c r="W66" s="335"/>
      <c r="X66" s="335"/>
      <c r="Y66" s="335"/>
      <c r="Z66" s="335"/>
      <c r="AA66" s="336"/>
      <c r="AB66" s="336"/>
      <c r="AC66" s="336"/>
      <c r="AD66" s="336"/>
      <c r="AE66" s="336"/>
      <c r="AF66" s="336"/>
      <c r="AG66" s="336"/>
      <c r="AH66" s="337"/>
      <c r="AI66" s="533" t="s">
        <v>65</v>
      </c>
      <c r="AJ66" s="563" t="s">
        <v>67</v>
      </c>
      <c r="AK66" s="563"/>
      <c r="AL66" s="563"/>
      <c r="AM66" s="563"/>
      <c r="AN66" s="563"/>
      <c r="AO66" s="564"/>
      <c r="AP66" s="746" t="s">
        <v>65</v>
      </c>
      <c r="CJ66" s="12"/>
      <c r="CK66" s="281"/>
      <c r="CL66" s="281"/>
      <c r="CM66" s="281" t="str">
        <f t="shared" si="20"/>
        <v/>
      </c>
      <c r="CN66" s="281"/>
      <c r="CO66" s="281"/>
      <c r="CP66" s="281"/>
    </row>
    <row r="67" spans="1:119" ht="15" hidden="1" customHeight="1" x14ac:dyDescent="0.15">
      <c r="B67" s="543"/>
      <c r="C67" s="554" t="str">
        <f>IF(COUNTIF(K67:AH67,"X")&gt;0,$BB$67,"")</f>
        <v/>
      </c>
      <c r="D67" s="555"/>
      <c r="E67" s="555"/>
      <c r="F67" s="555"/>
      <c r="G67" s="555"/>
      <c r="H67" s="555"/>
      <c r="I67" s="556"/>
      <c r="J67" s="534"/>
      <c r="K67" s="213"/>
      <c r="L67" s="138" t="str">
        <f>IF(AND(K66&lt;&gt;"",L66&lt;&gt;""),"X",IF(K66&lt;&gt;"","-",""))</f>
        <v/>
      </c>
      <c r="M67" s="138" t="str">
        <f t="shared" ref="M67:AH67" si="24">IF(AND(L66&lt;&gt;"",M66&lt;&gt;""),"X",IF(L66&lt;&gt;"","-",""))</f>
        <v/>
      </c>
      <c r="N67" s="138" t="str">
        <f t="shared" si="24"/>
        <v/>
      </c>
      <c r="O67" s="138" t="str">
        <f t="shared" si="24"/>
        <v/>
      </c>
      <c r="P67" s="138" t="str">
        <f t="shared" si="24"/>
        <v/>
      </c>
      <c r="Q67" s="138" t="str">
        <f t="shared" si="24"/>
        <v/>
      </c>
      <c r="R67" s="138" t="str">
        <f t="shared" si="24"/>
        <v/>
      </c>
      <c r="S67" s="138" t="str">
        <f t="shared" si="24"/>
        <v/>
      </c>
      <c r="T67" s="138" t="str">
        <f t="shared" si="24"/>
        <v/>
      </c>
      <c r="U67" s="138" t="str">
        <f t="shared" si="24"/>
        <v/>
      </c>
      <c r="V67" s="138" t="str">
        <f t="shared" si="24"/>
        <v/>
      </c>
      <c r="W67" s="138" t="str">
        <f t="shared" si="24"/>
        <v/>
      </c>
      <c r="X67" s="138" t="str">
        <f t="shared" si="24"/>
        <v/>
      </c>
      <c r="Y67" s="138" t="str">
        <f t="shared" si="24"/>
        <v/>
      </c>
      <c r="Z67" s="138" t="str">
        <f t="shared" si="24"/>
        <v/>
      </c>
      <c r="AA67" s="138" t="str">
        <f t="shared" si="24"/>
        <v/>
      </c>
      <c r="AB67" s="138" t="str">
        <f t="shared" si="24"/>
        <v/>
      </c>
      <c r="AC67" s="138" t="str">
        <f t="shared" si="24"/>
        <v/>
      </c>
      <c r="AD67" s="138" t="str">
        <f t="shared" si="24"/>
        <v/>
      </c>
      <c r="AE67" s="138" t="str">
        <f t="shared" si="24"/>
        <v/>
      </c>
      <c r="AF67" s="138" t="str">
        <f t="shared" si="24"/>
        <v/>
      </c>
      <c r="AG67" s="138" t="str">
        <f t="shared" si="24"/>
        <v/>
      </c>
      <c r="AH67" s="138" t="str">
        <f t="shared" si="24"/>
        <v/>
      </c>
      <c r="AI67" s="534"/>
      <c r="AJ67" s="565"/>
      <c r="AK67" s="566"/>
      <c r="AL67" s="566"/>
      <c r="AM67" s="566"/>
      <c r="AN67" s="566"/>
      <c r="AO67" s="567"/>
      <c r="AP67" s="747"/>
      <c r="BB67" s="348" t="s">
        <v>428</v>
      </c>
      <c r="CI67" s="237">
        <v>18</v>
      </c>
      <c r="CJ67" s="12" t="s">
        <v>850</v>
      </c>
      <c r="CK67" s="281"/>
      <c r="CL67" s="281"/>
      <c r="CM67" s="281" t="str">
        <f t="shared" si="20"/>
        <v/>
      </c>
      <c r="CN67" s="281"/>
      <c r="CO67" s="281"/>
      <c r="CP67" s="281"/>
    </row>
    <row r="68" spans="1:119" ht="15" hidden="1" customHeight="1" x14ac:dyDescent="0.15">
      <c r="B68" s="543"/>
      <c r="C68" s="573" t="str">
        <f>IF(COUNTIF(K68:AH68,"X")&gt;0,$BB$68,"")</f>
        <v/>
      </c>
      <c r="D68" s="582"/>
      <c r="E68" s="582"/>
      <c r="F68" s="582"/>
      <c r="G68" s="582"/>
      <c r="H68" s="582"/>
      <c r="I68" s="583"/>
      <c r="J68" s="211"/>
      <c r="K68" s="136" t="str">
        <f>IF(AND(K66&lt;&gt;"",K8&lt;&gt;L8),"X",IF(AND(ベース!$R$55&lt;&gt;"CM",OR(仕様書作成!K66&lt;&gt;"",仕様書作成!K67&lt;&gt;"")),"XX",""))</f>
        <v/>
      </c>
      <c r="L68" s="136" t="str">
        <f>IF(AND(L66&lt;&gt;"",L8&lt;&gt;M8),"X",IF(AND(K68="X",L67="-"),"X",IF(AND(ベース!$R$55&lt;&gt;"CM",OR(仕様書作成!L66&lt;&gt;"",仕様書作成!L67&lt;&gt;"")),"XX","")))</f>
        <v/>
      </c>
      <c r="M68" s="136" t="str">
        <f>IF(AND(M66&lt;&gt;"",M8&lt;&gt;N8),"X",IF(AND(L68="X",M67="-"),"X",IF(AND(ベース!$R$55&lt;&gt;"CM",OR(仕様書作成!M66&lt;&gt;"",仕様書作成!M67&lt;&gt;"")),"XX","")))</f>
        <v/>
      </c>
      <c r="N68" s="136" t="str">
        <f>IF(AND(N66&lt;&gt;"",N8&lt;&gt;O8),"X",IF(AND(M68="X",N67="-"),"X",IF(AND(ベース!$R$55&lt;&gt;"CM",OR(仕様書作成!N66&lt;&gt;"",仕様書作成!N67&lt;&gt;"")),"XX","")))</f>
        <v/>
      </c>
      <c r="O68" s="136" t="str">
        <f>IF(AND(O66&lt;&gt;"",O8&lt;&gt;P8),"X",IF(AND(N68="X",O67="-"),"X",IF(AND(ベース!$R$55&lt;&gt;"CM",OR(仕様書作成!O66&lt;&gt;"",仕様書作成!O67&lt;&gt;"")),"XX","")))</f>
        <v/>
      </c>
      <c r="P68" s="136" t="str">
        <f>IF(AND(P66&lt;&gt;"",P8&lt;&gt;Q8),"X",IF(AND(O68="X",P67="-"),"X",IF(AND(ベース!$R$55&lt;&gt;"CM",OR(仕様書作成!P66&lt;&gt;"",仕様書作成!P67&lt;&gt;"")),"XX","")))</f>
        <v/>
      </c>
      <c r="Q68" s="136" t="str">
        <f>IF(AND(Q66&lt;&gt;"",Q8&lt;&gt;R8),"X",IF(AND(P68="X",Q67="-"),"X",IF(AND(ベース!$R$55&lt;&gt;"CM",OR(仕様書作成!Q66&lt;&gt;"",仕様書作成!Q67&lt;&gt;"")),"XX","")))</f>
        <v/>
      </c>
      <c r="R68" s="136" t="str">
        <f>IF(AND(R66&lt;&gt;"",R8&lt;&gt;S8),"X",IF(AND(Q68="X",R67="-"),"X",IF(AND(ベース!$R$55&lt;&gt;"CM",OR(仕様書作成!R66&lt;&gt;"",仕様書作成!R67&lt;&gt;"")),"XX","")))</f>
        <v/>
      </c>
      <c r="S68" s="136" t="str">
        <f>IF(AND(S66&lt;&gt;"",S8&lt;&gt;T8),"X",IF(AND(R68="X",S67="-"),"X",IF(AND(ベース!$R$55&lt;&gt;"CM",OR(仕様書作成!S66&lt;&gt;"",仕様書作成!S67&lt;&gt;"")),"XX","")))</f>
        <v/>
      </c>
      <c r="T68" s="136" t="str">
        <f>IF(AND(T66&lt;&gt;"",T8&lt;&gt;U8),"X",IF(AND(S68="X",T67="-"),"X",IF(AND(ベース!$R$55&lt;&gt;"CM",OR(仕様書作成!T66&lt;&gt;"",仕様書作成!T67&lt;&gt;"")),"XX","")))</f>
        <v/>
      </c>
      <c r="U68" s="136" t="str">
        <f>IF(AND(U66&lt;&gt;"",U8&lt;&gt;V8),"X",IF(AND(T68="X",U67="-"),"X",IF(AND(ベース!$R$55&lt;&gt;"CM",OR(仕様書作成!U66&lt;&gt;"",仕様書作成!U67&lt;&gt;"")),"XX","")))</f>
        <v/>
      </c>
      <c r="V68" s="136" t="str">
        <f>IF(AND(V66&lt;&gt;"",V8&lt;&gt;W8),"X",IF(AND(U68="X",V67="-"),"X",IF(AND(ベース!$R$55&lt;&gt;"CM",OR(仕様書作成!V66&lt;&gt;"",仕様書作成!V67&lt;&gt;"")),"XX","")))</f>
        <v/>
      </c>
      <c r="W68" s="136" t="str">
        <f>IF(AND(W66&lt;&gt;"",W8&lt;&gt;X8),"X",IF(AND(V68="X",W67="-"),"X",IF(AND(ベース!$R$55&lt;&gt;"CM",OR(仕様書作成!W66&lt;&gt;"",仕様書作成!W67&lt;&gt;"")),"XX","")))</f>
        <v/>
      </c>
      <c r="X68" s="136" t="str">
        <f>IF(AND(X66&lt;&gt;"",X8&lt;&gt;Y8),"X",IF(AND(W68="X",X67="-"),"X",IF(AND(ベース!$R$55&lt;&gt;"CM",OR(仕様書作成!X66&lt;&gt;"",仕様書作成!X67&lt;&gt;"")),"XX","")))</f>
        <v/>
      </c>
      <c r="Y68" s="136" t="str">
        <f>IF(AND(Y66&lt;&gt;"",Y8&lt;&gt;Z8),"X",IF(AND(X68="X",Y67="-"),"X",IF(AND(ベース!$R$55&lt;&gt;"CM",OR(仕様書作成!Y66&lt;&gt;"",仕様書作成!Y67&lt;&gt;"")),"XX","")))</f>
        <v/>
      </c>
      <c r="Z68" s="136" t="str">
        <f>IF(AND(Z66&lt;&gt;"",Z8&lt;&gt;AA8),"X",IF(AND(Y68="X",Z67="-"),"X",IF(AND(ベース!$R$55&lt;&gt;"CM",OR(仕様書作成!Z66&lt;&gt;"",仕様書作成!Z67&lt;&gt;"")),"XX","")))</f>
        <v/>
      </c>
      <c r="AA68" s="136" t="str">
        <f>IF(AND(AA66&lt;&gt;"",AA8&lt;&gt;AB8),"X",IF(AND(Z68="X",AA67="-"),"X",IF(AND(ベース!$R$55&lt;&gt;"CM",OR(仕様書作成!AA66&lt;&gt;"",仕様書作成!AA67&lt;&gt;"")),"XX","")))</f>
        <v/>
      </c>
      <c r="AB68" s="136" t="str">
        <f>IF(AND(AB66&lt;&gt;"",AB8&lt;&gt;AC8),"X",IF(AND(AA68="X",AB67="-"),"X",IF(AND(ベース!$R$55&lt;&gt;"CM",OR(仕様書作成!AB66&lt;&gt;"",仕様書作成!AB67&lt;&gt;"")),"XX","")))</f>
        <v/>
      </c>
      <c r="AC68" s="136" t="str">
        <f>IF(AND(AC66&lt;&gt;"",AC8&lt;&gt;AD8),"X",IF(AND(AB68="X",AC67="-"),"X",IF(AND(ベース!$R$55&lt;&gt;"CM",OR(仕様書作成!AC66&lt;&gt;"",仕様書作成!AC67&lt;&gt;"")),"XX","")))</f>
        <v/>
      </c>
      <c r="AD68" s="136" t="str">
        <f>IF(AND(AD66&lt;&gt;"",AD8&lt;&gt;AE8),"X",IF(AND(AC68="X",AD67="-"),"X",IF(AND(ベース!$R$55&lt;&gt;"CM",OR(仕様書作成!AD66&lt;&gt;"",仕様書作成!AD67&lt;&gt;"")),"XX","")))</f>
        <v/>
      </c>
      <c r="AE68" s="136" t="str">
        <f>IF(AND(AE66&lt;&gt;"",AE8&lt;&gt;AF8),"X",IF(AND(AD68="X",AE67="-"),"X",IF(AND(ベース!$R$55&lt;&gt;"CM",OR(仕様書作成!AE66&lt;&gt;"",仕様書作成!AE67&lt;&gt;"")),"XX","")))</f>
        <v/>
      </c>
      <c r="AF68" s="136" t="str">
        <f>IF(AND(AF66&lt;&gt;"",AF8&lt;&gt;AG8),"X",IF(AND(AE68="X",AF67="-"),"X",IF(AND(ベース!$R$55&lt;&gt;"CM",OR(仕様書作成!AF66&lt;&gt;"",仕様書作成!AF67&lt;&gt;"")),"XX","")))</f>
        <v/>
      </c>
      <c r="AG68" s="136" t="str">
        <f>IF(AND(AG66&lt;&gt;"",AG8&lt;&gt;AH8),"X",IF(AND(AF68="X",AG67="-"),"X",IF(AND(ベース!$R$55&lt;&gt;"CM",OR(仕様書作成!AG66&lt;&gt;"",仕様書作成!AG67&lt;&gt;"")),"XX","")))</f>
        <v/>
      </c>
      <c r="AH68" s="136" t="str">
        <f>IF(AND(AH66&lt;&gt;"",AH8&lt;&gt;AI8),"X",IF(AND(AG68="X",AH67="-"),"X",IF(AND(ベース!$R$55&lt;&gt;"CM",OR(仕様書作成!AH66&lt;&gt;"",仕様書作成!AH67&lt;&gt;"")),"XX","")))</f>
        <v/>
      </c>
      <c r="AI68" s="211"/>
      <c r="AJ68" s="557" t="str">
        <f>IF(COUNTIF(K68:AH68,"X")&gt;0,$BC$68,IF(COUNTIF(K68:AH68,"XX")&gt;0,$BD$68,""))</f>
        <v/>
      </c>
      <c r="AK68" s="558"/>
      <c r="AL68" s="558"/>
      <c r="AM68" s="558"/>
      <c r="AN68" s="558"/>
      <c r="AO68" s="559"/>
      <c r="AP68" s="205"/>
      <c r="BB68" s="348" t="s">
        <v>429</v>
      </c>
      <c r="BC68" s="348" t="s">
        <v>451</v>
      </c>
      <c r="BD68" s="348" t="s">
        <v>618</v>
      </c>
      <c r="CI68" s="237">
        <v>19</v>
      </c>
      <c r="CJ68" s="12" t="s">
        <v>851</v>
      </c>
      <c r="CK68" s="281"/>
      <c r="CL68" s="281"/>
      <c r="CM68" s="281" t="str">
        <f t="shared" si="20"/>
        <v/>
      </c>
      <c r="CN68" s="281"/>
      <c r="CO68" s="281"/>
      <c r="CP68" s="281"/>
    </row>
    <row r="69" spans="1:119" ht="15" customHeight="1" x14ac:dyDescent="0.2">
      <c r="A69" s="447"/>
      <c r="B69" s="543"/>
      <c r="C69" s="576" t="str">
        <f>IF(ベース!$R$55="CM",$BB$69,IF(AJ8&lt;&gt;"",$BB$69,$BC$69))</f>
        <v>この行は使用しません→→→</v>
      </c>
      <c r="D69" s="577"/>
      <c r="E69" s="577"/>
      <c r="F69" s="577"/>
      <c r="G69" s="577"/>
      <c r="H69" s="577"/>
      <c r="I69" s="578"/>
      <c r="J69" s="533" t="s">
        <v>202</v>
      </c>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533" t="s">
        <v>202</v>
      </c>
      <c r="AJ69" s="536" t="str">
        <f>IF(AND(ベース!$R$55="CM",SUM(AK81:AL81)&gt;0),BD69,
IF(AND(ベース!$R$55="LM",SUM(AJ81,AM81)&gt;0),BE69,
IF(AND(COUNTIF(K72:AH73,"BB")=0,$AP$86=0,$AI$84=1),$BG$69,
IF(AP81=AP83,"",IF(AND(AP83&lt;&gt;0,AP81-AP83&lt;&gt;0),$BF$69,
IF(AP81+AP83&lt;&gt;AP81,$BF$69,""))))))</f>
        <v/>
      </c>
      <c r="AK69" s="537"/>
      <c r="AL69" s="537"/>
      <c r="AM69" s="537"/>
      <c r="AN69" s="537"/>
      <c r="AO69" s="538"/>
      <c r="AP69" s="178"/>
      <c r="AQ69" s="399"/>
      <c r="AR69" s="399"/>
      <c r="AS69" s="399"/>
      <c r="AT69" s="399"/>
      <c r="AU69" s="399"/>
      <c r="AV69" s="399"/>
      <c r="AW69" s="399"/>
      <c r="AX69" s="399"/>
      <c r="BB69" s="348" t="s">
        <v>967</v>
      </c>
      <c r="BC69" s="348" t="s">
        <v>446</v>
      </c>
      <c r="BD69" s="348" t="s">
        <v>619</v>
      </c>
      <c r="BE69" s="348" t="s">
        <v>620</v>
      </c>
      <c r="BF69" s="348" t="s">
        <v>621</v>
      </c>
      <c r="BG69" s="438" t="s">
        <v>1005</v>
      </c>
      <c r="CI69" s="237">
        <v>20</v>
      </c>
      <c r="CJ69" s="12" t="s">
        <v>852</v>
      </c>
      <c r="CK69" s="281"/>
      <c r="CL69" s="281"/>
      <c r="CM69" s="281" t="str">
        <f t="shared" si="20"/>
        <v/>
      </c>
      <c r="CN69" s="281"/>
      <c r="CO69" s="281"/>
      <c r="CP69" s="281"/>
    </row>
    <row r="70" spans="1:119" ht="15" customHeight="1" x14ac:dyDescent="0.15">
      <c r="A70" s="447"/>
      <c r="B70" s="543"/>
      <c r="C70" s="548"/>
      <c r="D70" s="549"/>
      <c r="E70" s="549"/>
      <c r="F70" s="549"/>
      <c r="G70" s="549"/>
      <c r="H70" s="549"/>
      <c r="I70" s="550"/>
      <c r="J70" s="534"/>
      <c r="K70" s="179" t="str">
        <f>IF(K9="","",IF($C$69=$BC$69,"",IF(AND(OR(ベース!R55="CM",仕様書作成!$C$69&lt;&gt;仕様書作成!$BC$69),OR(仕様書作成!K66&lt;&gt;"",仕様書作成!K67&lt;&gt;"",AND(仕様書作成!K73="BB",K72="BB"))),$BC$80,$BB$80)))</f>
        <v/>
      </c>
      <c r="L70" s="179" t="str">
        <f>IF(L9="","",IF($C$69=$BC$69,"",IF(AND(OR(ベース!S55="CM",仕様書作成!$C$69&lt;&gt;仕様書作成!$BC$69),OR(仕様書作成!L66&lt;&gt;"",仕様書作成!L67&lt;&gt;"",AND(仕様書作成!L73="BB",L72="BB"))),$BC$80,$BB$80)))</f>
        <v/>
      </c>
      <c r="M70" s="179" t="str">
        <f>IF(M9="","",IF($C$69=$BC$69,"",IF(AND(OR(ベース!T55="CM",仕様書作成!$C$69&lt;&gt;仕様書作成!$BC$69),OR(仕様書作成!M66&lt;&gt;"",仕様書作成!M67&lt;&gt;"",AND(仕様書作成!M73="BB",M72="BB"))),$BC$80,$BB$80)))</f>
        <v/>
      </c>
      <c r="N70" s="179" t="str">
        <f>IF(N9="","",IF($C$69=$BC$69,"",IF(AND(OR(ベース!U55="CM",仕様書作成!$C$69&lt;&gt;仕様書作成!$BC$69),OR(仕様書作成!N66&lt;&gt;"",仕様書作成!N67&lt;&gt;"",AND(仕様書作成!N73="BB",N72="BB"))),$BC$80,$BB$80)))</f>
        <v/>
      </c>
      <c r="O70" s="179" t="str">
        <f>IF(O9="","",IF($C$69=$BC$69,"",IF(AND(OR(ベース!V55="CM",仕様書作成!$C$69&lt;&gt;仕様書作成!$BC$69),OR(仕様書作成!O66&lt;&gt;"",仕様書作成!O67&lt;&gt;"",AND(仕様書作成!O73="BB",O72="BB"))),$BC$80,$BB$80)))</f>
        <v/>
      </c>
      <c r="P70" s="179" t="str">
        <f>IF(P9="","",IF($C$69=$BC$69,"",IF(AND(OR(ベース!W55="CM",仕様書作成!$C$69&lt;&gt;仕様書作成!$BC$69),OR(仕様書作成!P66&lt;&gt;"",仕様書作成!P67&lt;&gt;"",AND(仕様書作成!P73="BB",P72="BB"))),$BC$80,$BB$80)))</f>
        <v/>
      </c>
      <c r="Q70" s="179" t="str">
        <f>IF(Q9="","",IF($C$69=$BC$69,"",IF(AND(OR(ベース!X55="CM",仕様書作成!$C$69&lt;&gt;仕様書作成!$BC$69),OR(仕様書作成!Q66&lt;&gt;"",仕様書作成!Q67&lt;&gt;"",AND(仕様書作成!Q73="BB",Q72="BB"))),$BC$80,$BB$80)))</f>
        <v/>
      </c>
      <c r="R70" s="179" t="str">
        <f>IF(R9="","",IF($C$69=$BC$69,"",IF(AND(OR(ベース!Y55="CM",仕様書作成!$C$69&lt;&gt;仕様書作成!$BC$69),OR(仕様書作成!R66&lt;&gt;"",仕様書作成!R67&lt;&gt;"",AND(仕様書作成!R73="BB",R72="BB"))),$BC$80,$BB$80)))</f>
        <v/>
      </c>
      <c r="S70" s="179" t="str">
        <f>IF(S9="","",IF($C$69=$BC$69,"",IF(AND(OR(ベース!Z55="CM",仕様書作成!$C$69&lt;&gt;仕様書作成!$BC$69),OR(仕様書作成!S66&lt;&gt;"",仕様書作成!S67&lt;&gt;"",AND(仕様書作成!S73="BB",S72="BB"))),$BC$80,$BB$80)))</f>
        <v/>
      </c>
      <c r="T70" s="179" t="str">
        <f>IF(T9="","",IF($C$69=$BC$69,"",IF(AND(OR(ベース!AA55="CM",仕様書作成!$C$69&lt;&gt;仕様書作成!$BC$69),OR(仕様書作成!T66&lt;&gt;"",仕様書作成!T67&lt;&gt;"",AND(仕様書作成!T73="BB",T72="BB"))),$BC$80,$BB$80)))</f>
        <v/>
      </c>
      <c r="U70" s="179" t="str">
        <f>IF(U9="","",IF($C$69=$BC$69,"",IF(AND(OR(ベース!AB55="CM",仕様書作成!$C$69&lt;&gt;仕様書作成!$BC$69),OR(仕様書作成!U66&lt;&gt;"",仕様書作成!U67&lt;&gt;"",AND(仕様書作成!U73="BB",U72="BB"))),$BC$80,$BB$80)))</f>
        <v/>
      </c>
      <c r="V70" s="179" t="str">
        <f>IF(V9="","",IF($C$69=$BC$69,"",IF(AND(OR(ベース!AC55="CM",仕様書作成!$C$69&lt;&gt;仕様書作成!$BC$69),OR(仕様書作成!V66&lt;&gt;"",仕様書作成!V67&lt;&gt;"",AND(仕様書作成!V73="BB",V72="BB"))),$BC$80,$BB$80)))</f>
        <v/>
      </c>
      <c r="W70" s="179" t="str">
        <f>IF(W9="","",IF($C$69=$BC$69,"",IF(AND(OR(ベース!AD55="CM",仕様書作成!$C$69&lt;&gt;仕様書作成!$BC$69),OR(仕様書作成!W66&lt;&gt;"",仕様書作成!W67&lt;&gt;"",AND(仕様書作成!W73="BB",W72="BB"))),$BC$80,$BB$80)))</f>
        <v/>
      </c>
      <c r="X70" s="179" t="str">
        <f>IF(X9="","",IF($C$69=$BC$69,"",IF(AND(OR(ベース!AE55="CM",仕様書作成!$C$69&lt;&gt;仕様書作成!$BC$69),OR(仕様書作成!X66&lt;&gt;"",仕様書作成!X67&lt;&gt;"",AND(仕様書作成!X73="BB",X72="BB"))),$BC$80,$BB$80)))</f>
        <v/>
      </c>
      <c r="Y70" s="179" t="str">
        <f>IF(Y9="","",IF($C$69=$BC$69,"",IF(AND(OR(ベース!AF55="CM",仕様書作成!$C$69&lt;&gt;仕様書作成!$BC$69),OR(仕様書作成!Y66&lt;&gt;"",仕様書作成!Y67&lt;&gt;"",AND(仕様書作成!Y73="BB",Y72="BB"))),$BC$80,$BB$80)))</f>
        <v/>
      </c>
      <c r="Z70" s="179" t="str">
        <f>IF(Z9="","",IF($C$69=$BC$69,"",IF(AND(OR(ベース!AG55="CM",仕様書作成!$C$69&lt;&gt;仕様書作成!$BC$69),OR(仕様書作成!Z66&lt;&gt;"",仕様書作成!Z67&lt;&gt;"",AND(仕様書作成!Z73="BB",Z72="BB"))),$BC$80,$BB$80)))</f>
        <v/>
      </c>
      <c r="AA70" s="179" t="str">
        <f>IF(AA9="","",IF($C$69=$BC$69,"",IF(AND(OR(ベース!AH55="CM",仕様書作成!$C$69&lt;&gt;仕様書作成!$BC$69),OR(仕様書作成!AA66&lt;&gt;"",仕様書作成!AA67&lt;&gt;"",AND(仕様書作成!AA73="BB",AA72="BB"))),$BC$80,$BB$80)))</f>
        <v/>
      </c>
      <c r="AB70" s="179" t="str">
        <f>IF(AB9="","",IF($C$69=$BC$69,"",IF(AND(OR(ベース!AI55="CM",仕様書作成!$C$69&lt;&gt;仕様書作成!$BC$69),OR(仕様書作成!AB66&lt;&gt;"",仕様書作成!AB67&lt;&gt;"",AND(仕様書作成!AB73="BB",AB72="BB"))),$BC$80,$BB$80)))</f>
        <v/>
      </c>
      <c r="AC70" s="179" t="str">
        <f>IF(AC9="","",IF($C$69=$BC$69,"",IF(AND(OR(ベース!AJ55="CM",仕様書作成!$C$69&lt;&gt;仕様書作成!$BC$69),OR(仕様書作成!AC66&lt;&gt;"",仕様書作成!AC67&lt;&gt;"",AND(仕様書作成!AC73="BB",AC72="BB"))),$BC$80,$BB$80)))</f>
        <v/>
      </c>
      <c r="AD70" s="179" t="str">
        <f>IF(AD9="","",IF($C$69=$BC$69,"",IF(AND(OR(ベース!AK55="CM",仕様書作成!$C$69&lt;&gt;仕様書作成!$BC$69),OR(仕様書作成!AD66&lt;&gt;"",仕様書作成!AD67&lt;&gt;"",AND(仕様書作成!AD73="BB",AD72="BB"))),$BC$80,$BB$80)))</f>
        <v/>
      </c>
      <c r="AE70" s="179" t="str">
        <f>IF(AE9="","",IF($C$69=$BC$69,"",IF(AND(OR(ベース!AL55="CM",仕様書作成!$C$69&lt;&gt;仕様書作成!$BC$69),OR(仕様書作成!AE66&lt;&gt;"",仕様書作成!AE67&lt;&gt;"",AND(仕様書作成!AE73="BB",AE72="BB"))),$BC$80,$BB$80)))</f>
        <v/>
      </c>
      <c r="AF70" s="179" t="str">
        <f>IF(AF9="","",IF($C$69=$BC$69,"",IF(AND(OR(ベース!AM55="CM",仕様書作成!$C$69&lt;&gt;仕様書作成!$BC$69),OR(仕様書作成!AF66&lt;&gt;"",仕様書作成!AF67&lt;&gt;"",AND(仕様書作成!AF73="BB",AF72="BB"))),$BC$80,$BB$80)))</f>
        <v/>
      </c>
      <c r="AG70" s="179" t="str">
        <f>IF(AG9="","",IF($C$69=$BC$69,"",IF(AND(OR(ベース!AN55="CM",仕様書作成!$C$69&lt;&gt;仕様書作成!$BC$69),OR(仕様書作成!AG66&lt;&gt;"",仕様書作成!AG67&lt;&gt;"",AND(仕様書作成!AG73="BB",AG72="BB"))),$BC$80,$BB$80)))</f>
        <v/>
      </c>
      <c r="AH70" s="179" t="str">
        <f>IF(AH9="","",IF($C$69=$BC$69,"",IF(AND(OR(ベース!AO55="CM",仕様書作成!$C$69&lt;&gt;仕様書作成!$BC$69),OR(仕様書作成!AH66&lt;&gt;"",仕様書作成!AH67&lt;&gt;"",AND(仕様書作成!AH73="BB",AH72="BB"))),$BC$80,$BB$80)))</f>
        <v/>
      </c>
      <c r="AI70" s="534"/>
      <c r="AJ70" s="551" t="str">
        <f>IF(COUNTIF(K70:AH70,BB80)&lt;COUNTA(K69:AH69),$BB$78,
IF(COUNTIF(K70:AH70,BB80)&gt;COUNTA(K69:AH69),$BC$78,
IF(AND(COUNTIF(K72:AH73,"BB")=0,COUNTIF(K70:AH70,"不要")=0,$AI$84=1),$BG$70,                                                                                                                                                                                                                                                             IF(COUNTIF(K70:AH70,BB80)=COUNTA(K69:AH69),"",))))</f>
        <v/>
      </c>
      <c r="AK70" s="552"/>
      <c r="AL70" s="552"/>
      <c r="AM70" s="552"/>
      <c r="AN70" s="552"/>
      <c r="AO70" s="553"/>
      <c r="AP70" s="180"/>
      <c r="AQ70" s="400"/>
      <c r="AR70" s="400"/>
      <c r="AS70" s="400"/>
      <c r="AT70" s="400"/>
      <c r="AU70" s="400"/>
      <c r="AV70" s="400"/>
      <c r="AW70" s="400"/>
      <c r="AX70" s="400"/>
      <c r="BB70" s="348" t="s">
        <v>440</v>
      </c>
      <c r="BC70" s="348" t="s">
        <v>441</v>
      </c>
      <c r="BD70" s="348" t="s">
        <v>442</v>
      </c>
      <c r="BE70" s="348" t="s">
        <v>747</v>
      </c>
      <c r="BG70" s="438" t="s">
        <v>1006</v>
      </c>
      <c r="CI70" s="237">
        <v>21</v>
      </c>
      <c r="CJ70" s="12" t="s">
        <v>853</v>
      </c>
      <c r="CK70" s="281"/>
      <c r="CL70" s="281"/>
      <c r="CM70" s="281" t="str">
        <f t="shared" si="20"/>
        <v/>
      </c>
      <c r="CN70" s="281"/>
      <c r="CO70" s="281"/>
      <c r="CP70" s="281"/>
    </row>
    <row r="71" spans="1:119" ht="15" hidden="1" customHeight="1" x14ac:dyDescent="0.15">
      <c r="A71" s="237"/>
      <c r="B71" s="543"/>
      <c r="C71" s="512" t="str">
        <f>IF(K71&lt;&gt;"",$BE$70,"")</f>
        <v/>
      </c>
      <c r="D71" s="513"/>
      <c r="E71" s="513"/>
      <c r="F71" s="513"/>
      <c r="G71" s="513"/>
      <c r="H71" s="513"/>
      <c r="I71" s="514"/>
      <c r="J71" s="339"/>
      <c r="K71" s="355" t="str">
        <f>IF(AND(L71&lt;&gt;"",U71=""),"X","")</f>
        <v/>
      </c>
      <c r="L71" s="535" t="str">
        <f>IF(OR(COUNTIF(AJ81:AL81,0)&lt;2,COUNTIF(AK81:AM81,0)&lt;2),$BB$72,"")</f>
        <v/>
      </c>
      <c r="M71" s="535"/>
      <c r="N71" s="535"/>
      <c r="O71" s="535"/>
      <c r="P71" s="535"/>
      <c r="Q71" s="535"/>
      <c r="R71" s="535"/>
      <c r="S71" s="535"/>
      <c r="T71" s="535"/>
      <c r="U71" s="527"/>
      <c r="V71" s="527"/>
      <c r="W71" s="527"/>
      <c r="X71" s="527"/>
      <c r="Y71" s="510" t="str">
        <f>IF(AND(L71="",U71=""),"",IF(AND(L71="",U71&lt;&gt;""),$BD$72,$BC$72))</f>
        <v/>
      </c>
      <c r="Z71" s="510"/>
      <c r="AA71" s="510"/>
      <c r="AB71" s="510"/>
      <c r="AC71" s="510"/>
      <c r="AD71" s="510"/>
      <c r="AE71" s="510"/>
      <c r="AF71" s="510"/>
      <c r="AG71" s="510"/>
      <c r="AH71" s="511"/>
      <c r="AI71" s="356"/>
      <c r="AJ71" s="515"/>
      <c r="AK71" s="516"/>
      <c r="AL71" s="516"/>
      <c r="AM71" s="516"/>
      <c r="AN71" s="516"/>
      <c r="AO71" s="517"/>
      <c r="AP71" s="180"/>
      <c r="AQ71" s="401"/>
      <c r="AR71" s="401"/>
      <c r="AS71" s="401"/>
      <c r="AT71" s="401"/>
      <c r="AU71" s="401"/>
      <c r="AV71" s="401"/>
      <c r="AW71" s="401"/>
      <c r="AX71" s="401"/>
      <c r="BB71" s="348" t="s">
        <v>927</v>
      </c>
      <c r="BC71" s="348" t="s">
        <v>968</v>
      </c>
      <c r="BD71" s="348" t="s">
        <v>924</v>
      </c>
      <c r="CI71" s="237">
        <v>22</v>
      </c>
      <c r="CJ71" s="12" t="s">
        <v>854</v>
      </c>
      <c r="CK71" s="281"/>
      <c r="CL71" s="281"/>
      <c r="CM71" s="281" t="str">
        <f t="shared" si="20"/>
        <v/>
      </c>
      <c r="CN71" s="281"/>
      <c r="CO71" s="281"/>
      <c r="CP71" s="281"/>
    </row>
    <row r="72" spans="1:119" ht="15" customHeight="1" x14ac:dyDescent="0.15">
      <c r="A72" s="237"/>
      <c r="B72" s="543"/>
      <c r="C72" s="518" t="s">
        <v>288</v>
      </c>
      <c r="D72" s="519"/>
      <c r="E72" s="520"/>
      <c r="F72" s="524" t="s">
        <v>748</v>
      </c>
      <c r="G72" s="525"/>
      <c r="H72" s="525"/>
      <c r="I72" s="526"/>
      <c r="J72" s="528" t="s">
        <v>749</v>
      </c>
      <c r="K72" s="141"/>
      <c r="L72" s="141"/>
      <c r="M72" s="141"/>
      <c r="N72" s="141"/>
      <c r="O72" s="141"/>
      <c r="P72" s="141"/>
      <c r="Q72" s="141"/>
      <c r="R72" s="141"/>
      <c r="S72" s="141"/>
      <c r="T72" s="141"/>
      <c r="U72" s="141"/>
      <c r="V72" s="141"/>
      <c r="W72" s="141"/>
      <c r="X72" s="141"/>
      <c r="Y72" s="141"/>
      <c r="Z72" s="141"/>
      <c r="AA72" s="221"/>
      <c r="AB72" s="221"/>
      <c r="AC72" s="221"/>
      <c r="AD72" s="221"/>
      <c r="AE72" s="221"/>
      <c r="AF72" s="221"/>
      <c r="AG72" s="221"/>
      <c r="AH72" s="221"/>
      <c r="AI72" s="528" t="s">
        <v>749</v>
      </c>
      <c r="AJ72" s="357"/>
      <c r="AK72" s="358"/>
      <c r="AL72" s="358"/>
      <c r="AM72" s="358"/>
      <c r="AN72" s="358"/>
      <c r="AO72" s="359"/>
      <c r="AP72" s="203" t="s">
        <v>749</v>
      </c>
      <c r="AQ72" s="402"/>
      <c r="AR72" s="402"/>
      <c r="AS72" s="402"/>
      <c r="AT72" s="402"/>
      <c r="AU72" s="402"/>
      <c r="AV72" s="402"/>
      <c r="AW72" s="402"/>
      <c r="AX72" s="402"/>
      <c r="BB72" s="348" t="s">
        <v>750</v>
      </c>
      <c r="BC72" s="348" t="s">
        <v>751</v>
      </c>
      <c r="BD72" s="348" t="s">
        <v>470</v>
      </c>
      <c r="CI72" s="237">
        <v>23</v>
      </c>
      <c r="CJ72" s="12" t="s">
        <v>855</v>
      </c>
      <c r="CK72" s="281"/>
      <c r="CL72" s="281"/>
      <c r="CM72" s="281" t="str">
        <f t="shared" si="20"/>
        <v/>
      </c>
      <c r="CN72" s="281"/>
      <c r="CO72" s="281"/>
      <c r="CP72" s="281"/>
    </row>
    <row r="73" spans="1:119" ht="15" customHeight="1" x14ac:dyDescent="0.15">
      <c r="A73" s="237"/>
      <c r="B73" s="544"/>
      <c r="C73" s="521"/>
      <c r="D73" s="522"/>
      <c r="E73" s="523"/>
      <c r="F73" s="530" t="s">
        <v>69</v>
      </c>
      <c r="G73" s="531"/>
      <c r="H73" s="531"/>
      <c r="I73" s="532"/>
      <c r="J73" s="529"/>
      <c r="K73" s="176"/>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529"/>
      <c r="AJ73" s="360"/>
      <c r="AK73" s="361"/>
      <c r="AL73" s="361"/>
      <c r="AM73" s="361"/>
      <c r="AN73" s="361"/>
      <c r="AO73" s="362"/>
      <c r="AP73" s="207" t="s">
        <v>68</v>
      </c>
      <c r="AQ73" s="402"/>
      <c r="AR73" s="402"/>
      <c r="AS73" s="402"/>
      <c r="AT73" s="402"/>
      <c r="AU73" s="402"/>
      <c r="AV73" s="402"/>
      <c r="AW73" s="402"/>
      <c r="AX73" s="402"/>
      <c r="BB73" s="348" t="s">
        <v>452</v>
      </c>
      <c r="BC73" s="348" t="s">
        <v>453</v>
      </c>
      <c r="BD73" s="348" t="s">
        <v>454</v>
      </c>
      <c r="BE73" s="348" t="s">
        <v>455</v>
      </c>
      <c r="CI73" s="237">
        <v>24</v>
      </c>
      <c r="CJ73" s="12" t="s">
        <v>856</v>
      </c>
      <c r="CK73" s="281"/>
      <c r="CL73" s="281"/>
      <c r="CM73" s="281" t="str">
        <f t="shared" si="20"/>
        <v/>
      </c>
      <c r="CN73" s="281"/>
      <c r="CO73" s="281"/>
      <c r="CP73" s="281"/>
    </row>
    <row r="74" spans="1:119" ht="15" customHeight="1" x14ac:dyDescent="0.15">
      <c r="A74" s="237"/>
      <c r="B74" s="542" t="s">
        <v>289</v>
      </c>
      <c r="C74" s="545" t="s">
        <v>290</v>
      </c>
      <c r="D74" s="546"/>
      <c r="E74" s="546"/>
      <c r="F74" s="546"/>
      <c r="G74" s="546"/>
      <c r="H74" s="546"/>
      <c r="I74" s="547"/>
      <c r="J74" s="340"/>
      <c r="K74" s="341" t="str">
        <f>IF(ベース!$R$46="U",$BB$73,IF(ベース!$R$46="D",$BC$73,""))</f>
        <v/>
      </c>
      <c r="AH74" s="272" t="str">
        <f>IF(ベース!$R$46="D",$BD$73,IF(ベース!$R$46="U",$BE$73,""))</f>
        <v/>
      </c>
      <c r="AI74" s="342"/>
      <c r="AJ74" s="804" t="str">
        <f>IF($J$82="","",
IF(AND($J$82="N",$J$74="G"),BG$74,
IF(AND($J$82="M",$J$74="Y"),BG$74,"")))</f>
        <v/>
      </c>
      <c r="AK74" s="805"/>
      <c r="AL74" s="805"/>
      <c r="AM74" s="805" t="str">
        <f>IF($J$82="","",
IF(AND($J$82="N",$AI$74="G"),$BG$74,
IF(AND($J$82="M",$AI$74="Y"),$BG$74,"")))</f>
        <v/>
      </c>
      <c r="AN74" s="805"/>
      <c r="AO74" s="805"/>
      <c r="AP74" s="448" t="str">
        <f>IF(COUNTIF(AJ74:AO77,"ミリ、インチ確認")&gt;0,"X","")</f>
        <v/>
      </c>
      <c r="AQ74" s="402"/>
      <c r="AR74" s="402"/>
      <c r="AS74" s="402"/>
      <c r="AT74" s="402"/>
      <c r="AU74" s="402"/>
      <c r="AV74" s="402"/>
      <c r="AW74" s="402"/>
      <c r="AX74" s="402"/>
      <c r="BB74" s="348" t="s">
        <v>452</v>
      </c>
      <c r="BC74" s="348" t="s">
        <v>456</v>
      </c>
      <c r="BD74" s="348" t="s">
        <v>454</v>
      </c>
      <c r="BE74" s="348" t="s">
        <v>457</v>
      </c>
      <c r="BG74" s="439" t="s">
        <v>1007</v>
      </c>
      <c r="CI74" s="237">
        <v>25</v>
      </c>
      <c r="CJ74" s="12" t="s">
        <v>857</v>
      </c>
      <c r="CK74" s="281"/>
      <c r="CL74" s="281"/>
      <c r="CM74" s="281" t="str">
        <f t="shared" si="20"/>
        <v/>
      </c>
      <c r="CN74" s="281"/>
      <c r="CO74" s="281"/>
      <c r="CP74" s="281"/>
    </row>
    <row r="75" spans="1:119" ht="15" customHeight="1" x14ac:dyDescent="0.15">
      <c r="B75" s="543"/>
      <c r="C75" s="539" t="s">
        <v>291</v>
      </c>
      <c r="D75" s="540"/>
      <c r="E75" s="540"/>
      <c r="F75" s="540"/>
      <c r="G75" s="540"/>
      <c r="H75" s="540"/>
      <c r="I75" s="541"/>
      <c r="J75" s="271"/>
      <c r="K75" s="341" t="str">
        <f>IF(ベース!$R$46="U",$BB$74,IF(ベース!$R$49="S",$BB$74,IF(ベース!$R$46="D",$BC$74,"")))</f>
        <v/>
      </c>
      <c r="AH75" s="272" t="str">
        <f>IF(ベース!$R$46="D",$BD$74,IF(ベース!$R$49="S",$BD$74,IF(ベース!$R$46="U",$BE$74,"")))</f>
        <v/>
      </c>
      <c r="AI75" s="280"/>
      <c r="AJ75" s="806" t="str">
        <f>IF($J$82="","",
IF(AND($J$82="N",OR($J$75="G",$J$75="Z")),$BG$74,
IF(AND($J$82="M",$J$75="Y"),$BG$74,"")))</f>
        <v/>
      </c>
      <c r="AK75" s="807"/>
      <c r="AL75" s="807"/>
      <c r="AM75" s="807" t="str">
        <f>IF($J$82="","",
IF(AND($J$82="N",OR($AI$75="G",$AI$75="Z")),$BG$74,
IF(AND($J$82="M",$AI$75="Y"),$BG$74,"")))</f>
        <v/>
      </c>
      <c r="AN75" s="807"/>
      <c r="AO75" s="807"/>
      <c r="AP75" s="201" t="s">
        <v>1010</v>
      </c>
      <c r="BB75" s="348" t="s">
        <v>452</v>
      </c>
      <c r="BC75" s="348" t="s">
        <v>453</v>
      </c>
      <c r="BD75" s="348" t="s">
        <v>454</v>
      </c>
      <c r="BE75" s="348" t="s">
        <v>455</v>
      </c>
      <c r="BF75" s="348" t="s">
        <v>198</v>
      </c>
      <c r="BG75" s="92"/>
      <c r="CI75" s="237">
        <v>26</v>
      </c>
      <c r="CJ75" s="12" t="s">
        <v>858</v>
      </c>
      <c r="CK75" s="281"/>
      <c r="CL75" s="281"/>
      <c r="CM75" s="281" t="str">
        <f t="shared" si="20"/>
        <v/>
      </c>
      <c r="CN75" s="281"/>
      <c r="CO75" s="281"/>
      <c r="CP75" s="281"/>
    </row>
    <row r="76" spans="1:119" ht="15" customHeight="1" x14ac:dyDescent="0.15">
      <c r="A76" s="103"/>
      <c r="B76" s="543"/>
      <c r="C76" s="539" t="s">
        <v>292</v>
      </c>
      <c r="D76" s="540"/>
      <c r="E76" s="540"/>
      <c r="F76" s="540"/>
      <c r="G76" s="540"/>
      <c r="H76" s="540"/>
      <c r="I76" s="541"/>
      <c r="J76" s="271"/>
      <c r="K76" s="341" t="str">
        <f>IF(OR(ベース!$R$49=$BF$75,ベース!$R$49="S"),$BB$75,IF(ベース!$R$46="U",$BB$75,IF(AND(ベース!$R$46="D",ベース!$R$49="R"),$BC$75,"")))</f>
        <v>← 使用できません（配管なし）</v>
      </c>
      <c r="AH76" s="272" t="str">
        <f>IF(OR(ベース!$R$49=$BF$75,ベース!$R$49="S"),$BD$75,IF(ベース!$R$46="D",$BD$75,IF(AND(ベース!$R$46="U",ベース!$R$49="R"),$BE$75,"")))</f>
        <v>使用できません（配管なし） →</v>
      </c>
      <c r="AI76" s="280"/>
      <c r="AJ76" s="806" t="str">
        <f>IF($J$82="","",
IF(AND($J$82="N",$J$76="W"),$BG$74,
IF(AND($J$82="M",$J$76="X"),$BG$74,"")))</f>
        <v/>
      </c>
      <c r="AK76" s="807"/>
      <c r="AL76" s="807"/>
      <c r="AM76" s="807" t="str">
        <f>IF($J$82="","",
IF(AND($J$82="N",$AI$76="W"),$BG$74,
IF(AND($J$82="M",$AI$76="X"),$BG$74,"")))</f>
        <v/>
      </c>
      <c r="AN76" s="807"/>
      <c r="AO76" s="807"/>
      <c r="AP76" s="201" t="s">
        <v>1010</v>
      </c>
      <c r="BB76" s="348" t="s">
        <v>452</v>
      </c>
      <c r="BC76" s="348" t="s">
        <v>453</v>
      </c>
      <c r="BD76" s="348" t="s">
        <v>454</v>
      </c>
      <c r="BE76" s="348" t="s">
        <v>455</v>
      </c>
      <c r="BF76" s="348" t="s">
        <v>198</v>
      </c>
      <c r="CI76" s="237">
        <v>27</v>
      </c>
      <c r="CJ76" s="12" t="s">
        <v>859</v>
      </c>
      <c r="CK76" s="281"/>
      <c r="CL76" s="281"/>
      <c r="CM76" s="281" t="str">
        <f t="shared" si="20"/>
        <v/>
      </c>
      <c r="CN76" s="281"/>
      <c r="CO76" s="281"/>
      <c r="CP76" s="281"/>
    </row>
    <row r="77" spans="1:119" x14ac:dyDescent="0.15">
      <c r="A77" s="103"/>
      <c r="B77" s="544"/>
      <c r="C77" s="501" t="s">
        <v>293</v>
      </c>
      <c r="D77" s="502"/>
      <c r="E77" s="502"/>
      <c r="F77" s="502"/>
      <c r="G77" s="502"/>
      <c r="H77" s="502"/>
      <c r="I77" s="503"/>
      <c r="J77" s="343"/>
      <c r="K77" s="344" t="str">
        <f>IF(OR(ベース!$R$49=$BF$76,ベース!$R$49="S"),$BB$76,IF(ベース!$R$46="U",$BB$76,IF(AND(ベース!$R$46="D",ベース!$R$49="R"),$BC$76,"")))</f>
        <v>← 使用できません（配管なし）</v>
      </c>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72" t="str">
        <f>IF(OR(ベース!$R$49=$BF$76,ベース!$R$49="S"),$BD$76,IF(ベース!$R$46="D",$BD$76,IF(AND(ベース!$R$46="U",ベース!$R$49="R"),$BE$76,"")))</f>
        <v>使用できません（配管なし） →</v>
      </c>
      <c r="AI77" s="345"/>
      <c r="AJ77" s="808" t="str">
        <f>IF($J$82="","",
IF(AND($J$82="N",$J$77="W"),$BG$74,
IF(AND($J$82="M",$J$77="X"),$BG$74,"")))</f>
        <v/>
      </c>
      <c r="AK77" s="809"/>
      <c r="AL77" s="809"/>
      <c r="AM77" s="809" t="str">
        <f>IF($J$82="","",
IF(AND($J$82="N",$AI$77="W"),$BG$74,
IF(AND($J$82="M",$AI$77="X"),$BG$74,"")))</f>
        <v/>
      </c>
      <c r="AN77" s="809"/>
      <c r="AO77" s="809"/>
      <c r="AP77" s="207" t="s">
        <v>65</v>
      </c>
      <c r="CI77" s="237">
        <v>28</v>
      </c>
      <c r="CJ77" s="12" t="s">
        <v>860</v>
      </c>
      <c r="CK77" s="281"/>
      <c r="CL77" s="281"/>
      <c r="CM77" s="281" t="str">
        <f t="shared" si="20"/>
        <v/>
      </c>
      <c r="CN77" s="281"/>
      <c r="CO77" s="281"/>
      <c r="CP77" s="281"/>
    </row>
    <row r="78" spans="1:119" ht="14.25" x14ac:dyDescent="0.15">
      <c r="A78" s="103"/>
      <c r="B78" s="282"/>
      <c r="C78" s="283"/>
      <c r="D78" s="283"/>
      <c r="E78" s="283"/>
      <c r="F78" s="283"/>
      <c r="G78" s="283"/>
      <c r="H78" s="283"/>
      <c r="I78" s="284"/>
      <c r="J78" s="346"/>
      <c r="K78" s="143" t="str">
        <f>IF(K9="","",K9)</f>
        <v/>
      </c>
      <c r="L78" s="143" t="str">
        <f t="shared" ref="L78:AH78" si="25">IF(L9="","",L9)</f>
        <v/>
      </c>
      <c r="M78" s="143" t="str">
        <f t="shared" si="25"/>
        <v/>
      </c>
      <c r="N78" s="143" t="str">
        <f t="shared" si="25"/>
        <v/>
      </c>
      <c r="O78" s="143" t="str">
        <f t="shared" si="25"/>
        <v/>
      </c>
      <c r="P78" s="143" t="str">
        <f t="shared" si="25"/>
        <v/>
      </c>
      <c r="Q78" s="143" t="str">
        <f t="shared" si="25"/>
        <v/>
      </c>
      <c r="R78" s="143" t="str">
        <f t="shared" si="25"/>
        <v/>
      </c>
      <c r="S78" s="143" t="str">
        <f t="shared" si="25"/>
        <v/>
      </c>
      <c r="T78" s="143" t="str">
        <f t="shared" si="25"/>
        <v/>
      </c>
      <c r="U78" s="143" t="str">
        <f t="shared" si="25"/>
        <v/>
      </c>
      <c r="V78" s="143" t="str">
        <f t="shared" si="25"/>
        <v/>
      </c>
      <c r="W78" s="143" t="str">
        <f t="shared" si="25"/>
        <v/>
      </c>
      <c r="X78" s="143" t="str">
        <f t="shared" si="25"/>
        <v/>
      </c>
      <c r="Y78" s="143" t="str">
        <f t="shared" si="25"/>
        <v/>
      </c>
      <c r="Z78" s="143" t="str">
        <f t="shared" si="25"/>
        <v/>
      </c>
      <c r="AA78" s="143" t="str">
        <f t="shared" si="25"/>
        <v/>
      </c>
      <c r="AB78" s="143" t="str">
        <f t="shared" si="25"/>
        <v/>
      </c>
      <c r="AC78" s="143" t="str">
        <f t="shared" si="25"/>
        <v/>
      </c>
      <c r="AD78" s="143" t="str">
        <f t="shared" si="25"/>
        <v/>
      </c>
      <c r="AE78" s="143" t="str">
        <f t="shared" si="25"/>
        <v/>
      </c>
      <c r="AF78" s="143" t="str">
        <f t="shared" si="25"/>
        <v/>
      </c>
      <c r="AG78" s="143" t="str">
        <f t="shared" si="25"/>
        <v/>
      </c>
      <c r="AH78" s="143" t="str">
        <f t="shared" si="25"/>
        <v/>
      </c>
      <c r="AI78" s="347"/>
      <c r="AJ78" s="504"/>
      <c r="AK78" s="505"/>
      <c r="AL78" s="505"/>
      <c r="AM78" s="505"/>
      <c r="AN78" s="505"/>
      <c r="AO78" s="506"/>
      <c r="AP78" s="746"/>
      <c r="BB78" s="348" t="s">
        <v>622</v>
      </c>
      <c r="BC78" s="348" t="s">
        <v>623</v>
      </c>
      <c r="CI78" s="237">
        <v>29</v>
      </c>
      <c r="CJ78" s="12" t="s">
        <v>861</v>
      </c>
      <c r="CK78" s="281"/>
      <c r="CL78" s="281"/>
      <c r="CM78" s="281" t="str">
        <f t="shared" si="20"/>
        <v/>
      </c>
      <c r="CN78" s="281"/>
      <c r="CO78" s="281"/>
      <c r="CP78" s="281"/>
    </row>
    <row r="79" spans="1:119" x14ac:dyDescent="0.15">
      <c r="A79" s="436"/>
      <c r="B79" s="285"/>
      <c r="C79" s="286"/>
      <c r="D79" s="286"/>
      <c r="E79" s="286"/>
      <c r="F79" s="286"/>
      <c r="G79" s="286"/>
      <c r="H79" s="286"/>
      <c r="I79" s="287"/>
      <c r="J79" s="28" t="s">
        <v>70</v>
      </c>
      <c r="K79" s="189">
        <v>1</v>
      </c>
      <c r="L79" s="190">
        <v>2</v>
      </c>
      <c r="M79" s="190">
        <v>3</v>
      </c>
      <c r="N79" s="190">
        <v>4</v>
      </c>
      <c r="O79" s="190">
        <v>5</v>
      </c>
      <c r="P79" s="190">
        <v>6</v>
      </c>
      <c r="Q79" s="190">
        <v>7</v>
      </c>
      <c r="R79" s="190">
        <v>8</v>
      </c>
      <c r="S79" s="190">
        <v>9</v>
      </c>
      <c r="T79" s="190">
        <v>10</v>
      </c>
      <c r="U79" s="190">
        <v>11</v>
      </c>
      <c r="V79" s="190">
        <v>12</v>
      </c>
      <c r="W79" s="190">
        <v>13</v>
      </c>
      <c r="X79" s="190">
        <v>14</v>
      </c>
      <c r="Y79" s="190">
        <v>15</v>
      </c>
      <c r="Z79" s="190">
        <v>16</v>
      </c>
      <c r="AA79" s="190">
        <v>17</v>
      </c>
      <c r="AB79" s="190">
        <v>18</v>
      </c>
      <c r="AC79" s="190">
        <v>19</v>
      </c>
      <c r="AD79" s="190">
        <v>20</v>
      </c>
      <c r="AE79" s="190">
        <v>21</v>
      </c>
      <c r="AF79" s="190">
        <v>22</v>
      </c>
      <c r="AG79" s="190">
        <v>23</v>
      </c>
      <c r="AH79" s="190">
        <v>24</v>
      </c>
      <c r="AI79" s="29" t="s">
        <v>71</v>
      </c>
      <c r="AJ79" s="507"/>
      <c r="AK79" s="508"/>
      <c r="AL79" s="508"/>
      <c r="AM79" s="508"/>
      <c r="AN79" s="508"/>
      <c r="AO79" s="509"/>
      <c r="AP79" s="810"/>
      <c r="CI79" s="237">
        <v>30</v>
      </c>
      <c r="CJ79" s="12" t="s">
        <v>862</v>
      </c>
      <c r="CK79" s="281"/>
      <c r="CL79" s="281"/>
      <c r="CM79" s="281" t="str">
        <f t="shared" si="20"/>
        <v/>
      </c>
      <c r="CN79" s="281"/>
      <c r="CO79" s="281"/>
      <c r="CP79" s="281"/>
    </row>
    <row r="80" spans="1:119" s="237" customFormat="1" hidden="1" x14ac:dyDescent="0.15">
      <c r="Z80" s="353"/>
      <c r="BB80" s="348" t="s">
        <v>468</v>
      </c>
      <c r="BC80" s="348" t="s">
        <v>469</v>
      </c>
      <c r="BD80" s="348"/>
      <c r="BE80" s="348"/>
      <c r="BF80" s="348"/>
      <c r="CI80" s="237">
        <v>31</v>
      </c>
      <c r="CJ80" s="12" t="s">
        <v>863</v>
      </c>
      <c r="CK80" s="281"/>
      <c r="CL80" s="281"/>
      <c r="CM80" s="281" t="str">
        <f t="shared" si="20"/>
        <v/>
      </c>
      <c r="CN80" s="281"/>
      <c r="CO80" s="281"/>
      <c r="CP80" s="281"/>
      <c r="CQ80" s="281"/>
      <c r="CR80" s="281"/>
      <c r="CS80" s="281"/>
      <c r="CT80" s="281"/>
      <c r="CU80" s="281"/>
      <c r="CV80" s="281"/>
      <c r="CW80" s="281"/>
      <c r="CX80" s="281"/>
      <c r="CY80" s="281"/>
      <c r="CZ80" s="281"/>
      <c r="DA80" s="281"/>
      <c r="DB80" s="281"/>
      <c r="DC80" s="281"/>
      <c r="DD80" s="281"/>
      <c r="DE80" s="281"/>
      <c r="DF80" s="281"/>
      <c r="DG80" s="281"/>
      <c r="DH80" s="281"/>
      <c r="DI80" s="281"/>
      <c r="DJ80" s="281"/>
      <c r="DK80" s="281"/>
      <c r="DL80" s="281"/>
      <c r="DM80" s="281"/>
      <c r="DN80" s="281"/>
      <c r="DO80" s="281"/>
    </row>
    <row r="81" spans="3:139" s="237" customFormat="1" hidden="1" x14ac:dyDescent="0.15">
      <c r="C81" s="353"/>
      <c r="K81" s="237" t="str">
        <f t="shared" ref="K81:AH81" si="26">LEFT(K69,1)</f>
        <v/>
      </c>
      <c r="L81" s="237" t="str">
        <f t="shared" si="26"/>
        <v/>
      </c>
      <c r="M81" s="237" t="str">
        <f t="shared" si="26"/>
        <v/>
      </c>
      <c r="N81" s="237" t="str">
        <f t="shared" si="26"/>
        <v/>
      </c>
      <c r="O81" s="237" t="str">
        <f t="shared" si="26"/>
        <v/>
      </c>
      <c r="P81" s="237" t="str">
        <f t="shared" si="26"/>
        <v/>
      </c>
      <c r="Q81" s="237" t="str">
        <f t="shared" si="26"/>
        <v/>
      </c>
      <c r="R81" s="237" t="str">
        <f t="shared" si="26"/>
        <v/>
      </c>
      <c r="S81" s="237" t="str">
        <f t="shared" si="26"/>
        <v/>
      </c>
      <c r="T81" s="237" t="str">
        <f t="shared" si="26"/>
        <v/>
      </c>
      <c r="U81" s="237" t="str">
        <f t="shared" si="26"/>
        <v/>
      </c>
      <c r="V81" s="237" t="str">
        <f t="shared" si="26"/>
        <v/>
      </c>
      <c r="W81" s="237" t="str">
        <f t="shared" si="26"/>
        <v/>
      </c>
      <c r="X81" s="237" t="str">
        <f t="shared" si="26"/>
        <v/>
      </c>
      <c r="Y81" s="237" t="str">
        <f t="shared" si="26"/>
        <v/>
      </c>
      <c r="Z81" s="237" t="str">
        <f t="shared" si="26"/>
        <v/>
      </c>
      <c r="AA81" s="237" t="str">
        <f t="shared" si="26"/>
        <v/>
      </c>
      <c r="AB81" s="237" t="str">
        <f t="shared" si="26"/>
        <v/>
      </c>
      <c r="AC81" s="237" t="str">
        <f t="shared" si="26"/>
        <v/>
      </c>
      <c r="AD81" s="237" t="str">
        <f t="shared" si="26"/>
        <v/>
      </c>
      <c r="AE81" s="237" t="str">
        <f t="shared" si="26"/>
        <v/>
      </c>
      <c r="AF81" s="237" t="str">
        <f t="shared" si="26"/>
        <v/>
      </c>
      <c r="AG81" s="237" t="str">
        <f t="shared" si="26"/>
        <v/>
      </c>
      <c r="AH81" s="237" t="str">
        <f t="shared" si="26"/>
        <v/>
      </c>
      <c r="AI81" s="12"/>
      <c r="AJ81" s="12">
        <f>COUNTIF(K81:AH81,"C")</f>
        <v>0</v>
      </c>
      <c r="AK81" s="12">
        <f>COUNTIF(K81:AH81,"L")</f>
        <v>0</v>
      </c>
      <c r="AL81" s="12">
        <f>COUNTIF(K81:AH81,"B")</f>
        <v>0</v>
      </c>
      <c r="AM81" s="12">
        <f>COUNTIF(K81:AH81,"N")</f>
        <v>0</v>
      </c>
      <c r="AN81" s="12"/>
      <c r="AO81" s="12"/>
      <c r="AP81" s="237">
        <f>24-COUNTIF(K81:AH81,"")</f>
        <v>0</v>
      </c>
      <c r="BB81" s="348" t="s">
        <v>460</v>
      </c>
      <c r="BC81" s="348" t="s">
        <v>461</v>
      </c>
      <c r="BD81" s="348" t="s">
        <v>462</v>
      </c>
      <c r="BE81" s="348"/>
      <c r="BF81" s="348"/>
      <c r="CI81" s="237">
        <v>32</v>
      </c>
      <c r="CJ81" s="12" t="s">
        <v>864</v>
      </c>
      <c r="CK81" s="281"/>
      <c r="CL81" s="281"/>
      <c r="CM81" s="281" t="str">
        <f t="shared" si="20"/>
        <v/>
      </c>
      <c r="CN81" s="281"/>
      <c r="CO81" s="281"/>
      <c r="CP81" s="281"/>
      <c r="CQ81" s="281"/>
      <c r="CR81" s="281"/>
      <c r="CS81" s="281"/>
      <c r="CT81" s="281"/>
      <c r="CU81" s="281"/>
      <c r="CV81" s="281"/>
      <c r="CW81" s="281"/>
      <c r="CX81" s="281"/>
      <c r="CY81" s="281"/>
      <c r="CZ81" s="281"/>
      <c r="DA81" s="281"/>
      <c r="DB81" s="281"/>
      <c r="DC81" s="281"/>
      <c r="DD81" s="281"/>
      <c r="DE81" s="281"/>
      <c r="DF81" s="281"/>
      <c r="DG81" s="281"/>
      <c r="DH81" s="281"/>
      <c r="DI81" s="281"/>
      <c r="DJ81" s="281"/>
      <c r="DK81" s="281"/>
      <c r="DL81" s="281"/>
      <c r="DM81" s="281"/>
      <c r="DN81" s="281"/>
      <c r="DO81" s="281"/>
    </row>
    <row r="82" spans="3:139" s="237" customFormat="1" hidden="1" x14ac:dyDescent="0.15">
      <c r="C82" s="409"/>
      <c r="D82" s="64"/>
      <c r="E82" s="64"/>
      <c r="F82" s="64"/>
      <c r="G82" s="64"/>
      <c r="H82" s="64"/>
      <c r="I82" s="409"/>
      <c r="J82" s="440" t="str">
        <f>IF(COUNTIF(K83:AH83,"N")&gt;0,"N","M")</f>
        <v>M</v>
      </c>
      <c r="K82" s="237" t="str">
        <f t="shared" ref="K82:AH82" si="27">IF(MID(K69,2,1)&lt;&gt;"N","",MID(K69,2,1))</f>
        <v/>
      </c>
      <c r="L82" s="237" t="str">
        <f t="shared" si="27"/>
        <v/>
      </c>
      <c r="M82" s="237" t="str">
        <f t="shared" si="27"/>
        <v/>
      </c>
      <c r="N82" s="237" t="str">
        <f t="shared" si="27"/>
        <v/>
      </c>
      <c r="O82" s="237" t="str">
        <f t="shared" si="27"/>
        <v/>
      </c>
      <c r="P82" s="237" t="str">
        <f t="shared" si="27"/>
        <v/>
      </c>
      <c r="Q82" s="237" t="str">
        <f t="shared" si="27"/>
        <v/>
      </c>
      <c r="R82" s="237" t="str">
        <f t="shared" si="27"/>
        <v/>
      </c>
      <c r="S82" s="237" t="str">
        <f t="shared" si="27"/>
        <v/>
      </c>
      <c r="T82" s="237" t="str">
        <f t="shared" si="27"/>
        <v/>
      </c>
      <c r="U82" s="237" t="str">
        <f t="shared" si="27"/>
        <v/>
      </c>
      <c r="V82" s="237" t="str">
        <f t="shared" si="27"/>
        <v/>
      </c>
      <c r="W82" s="237" t="str">
        <f t="shared" si="27"/>
        <v/>
      </c>
      <c r="X82" s="237" t="str">
        <f t="shared" si="27"/>
        <v/>
      </c>
      <c r="Y82" s="237" t="str">
        <f t="shared" si="27"/>
        <v/>
      </c>
      <c r="Z82" s="237" t="str">
        <f t="shared" si="27"/>
        <v/>
      </c>
      <c r="AA82" s="237" t="str">
        <f t="shared" si="27"/>
        <v/>
      </c>
      <c r="AB82" s="237" t="str">
        <f t="shared" si="27"/>
        <v/>
      </c>
      <c r="AC82" s="237" t="str">
        <f t="shared" si="27"/>
        <v/>
      </c>
      <c r="AD82" s="237" t="str">
        <f t="shared" si="27"/>
        <v/>
      </c>
      <c r="AE82" s="237" t="str">
        <f t="shared" si="27"/>
        <v/>
      </c>
      <c r="AF82" s="237" t="str">
        <f t="shared" si="27"/>
        <v/>
      </c>
      <c r="AG82" s="237" t="str">
        <f t="shared" si="27"/>
        <v/>
      </c>
      <c r="AH82" s="237" t="str">
        <f t="shared" si="27"/>
        <v/>
      </c>
      <c r="AI82" s="12"/>
      <c r="AJ82" s="12" t="str">
        <f>IF(U71="","",MATCH(U71,BB70:BD70,0))</f>
        <v/>
      </c>
      <c r="AK82" s="370" t="str">
        <f>IF(AJ82="","",INDEX(BB71:BD71,1,AJ82))</f>
        <v/>
      </c>
      <c r="AL82" s="370" t="str">
        <f>IF(AK82="C",$BB$81,IF(AK82="L",$BC$81,IF(AK82="B",$BD$81,"")))</f>
        <v/>
      </c>
      <c r="AM82" s="12"/>
      <c r="AN82" s="12"/>
      <c r="AO82" s="12"/>
      <c r="BB82" s="348"/>
      <c r="BC82" s="348"/>
      <c r="BD82" s="348"/>
      <c r="BE82" s="348"/>
      <c r="BF82" s="348"/>
      <c r="CI82" s="237">
        <v>33</v>
      </c>
      <c r="CJ82" s="12" t="s">
        <v>865</v>
      </c>
      <c r="CK82" s="281"/>
      <c r="CL82" s="281"/>
      <c r="CM82" s="281" t="str">
        <f t="shared" si="20"/>
        <v/>
      </c>
      <c r="CN82" s="281"/>
      <c r="CO82" s="281"/>
      <c r="CP82" s="281"/>
      <c r="CQ82" s="281"/>
      <c r="CR82" s="281"/>
      <c r="CS82" s="281"/>
      <c r="CT82" s="281"/>
      <c r="CU82" s="281"/>
      <c r="CV82" s="281"/>
      <c r="CW82" s="281"/>
      <c r="CX82" s="281"/>
      <c r="CY82" s="281"/>
      <c r="CZ82" s="281"/>
      <c r="DA82" s="281"/>
      <c r="DB82" s="281"/>
      <c r="DC82" s="281"/>
      <c r="DD82" s="281"/>
      <c r="DE82" s="281"/>
      <c r="DF82" s="281"/>
      <c r="DG82" s="281"/>
      <c r="DH82" s="281"/>
      <c r="DI82" s="281"/>
      <c r="DJ82" s="281"/>
      <c r="DK82" s="281"/>
      <c r="DL82" s="281"/>
      <c r="DM82" s="281"/>
      <c r="DN82" s="281"/>
      <c r="DO82" s="281"/>
    </row>
    <row r="83" spans="3:139" s="237" customFormat="1" hidden="1" x14ac:dyDescent="0.15">
      <c r="C83" s="409"/>
      <c r="D83" s="64"/>
      <c r="E83" s="64"/>
      <c r="F83" s="64"/>
      <c r="G83" s="64"/>
      <c r="H83" s="64"/>
      <c r="I83" s="409"/>
      <c r="J83" s="12" t="s">
        <v>1008</v>
      </c>
      <c r="K83" s="237" t="str">
        <f>IF(AND(K81="",K82=""),"",IF(K81="N","N",IF(K82="N","N","")))</f>
        <v/>
      </c>
      <c r="L83" s="237" t="str">
        <f t="shared" ref="L83:AH83" si="28">IF(AND(L81="",L82=""),"",IF(L81="N","N",IF(L82="N","N","")))</f>
        <v/>
      </c>
      <c r="M83" s="237" t="str">
        <f t="shared" si="28"/>
        <v/>
      </c>
      <c r="N83" s="237" t="str">
        <f t="shared" si="28"/>
        <v/>
      </c>
      <c r="O83" s="237" t="str">
        <f t="shared" si="28"/>
        <v/>
      </c>
      <c r="P83" s="237" t="str">
        <f t="shared" si="28"/>
        <v/>
      </c>
      <c r="Q83" s="237" t="str">
        <f t="shared" si="28"/>
        <v/>
      </c>
      <c r="R83" s="237" t="str">
        <f t="shared" si="28"/>
        <v/>
      </c>
      <c r="S83" s="237" t="str">
        <f t="shared" si="28"/>
        <v/>
      </c>
      <c r="T83" s="237" t="str">
        <f t="shared" si="28"/>
        <v/>
      </c>
      <c r="U83" s="237" t="str">
        <f t="shared" si="28"/>
        <v/>
      </c>
      <c r="V83" s="237" t="str">
        <f t="shared" si="28"/>
        <v/>
      </c>
      <c r="W83" s="237" t="str">
        <f t="shared" si="28"/>
        <v/>
      </c>
      <c r="X83" s="237" t="str">
        <f t="shared" si="28"/>
        <v/>
      </c>
      <c r="Y83" s="237" t="str">
        <f t="shared" si="28"/>
        <v/>
      </c>
      <c r="Z83" s="237" t="str">
        <f t="shared" si="28"/>
        <v/>
      </c>
      <c r="AA83" s="237" t="str">
        <f t="shared" si="28"/>
        <v/>
      </c>
      <c r="AB83" s="237" t="str">
        <f t="shared" si="28"/>
        <v/>
      </c>
      <c r="AC83" s="237" t="str">
        <f t="shared" si="28"/>
        <v/>
      </c>
      <c r="AD83" s="237" t="str">
        <f t="shared" si="28"/>
        <v/>
      </c>
      <c r="AE83" s="237" t="str">
        <f t="shared" si="28"/>
        <v/>
      </c>
      <c r="AF83" s="237" t="str">
        <f t="shared" si="28"/>
        <v/>
      </c>
      <c r="AG83" s="237" t="str">
        <f t="shared" si="28"/>
        <v/>
      </c>
      <c r="AH83" s="237" t="str">
        <f t="shared" si="28"/>
        <v/>
      </c>
      <c r="AI83" s="12"/>
      <c r="AJ83" s="12"/>
      <c r="AK83" s="12"/>
      <c r="AL83" s="12"/>
      <c r="AM83" s="12"/>
      <c r="AN83" s="12"/>
      <c r="AO83" s="12"/>
      <c r="AP83" s="237">
        <f>24-COUNTIF(K83:AH83,"")</f>
        <v>0</v>
      </c>
      <c r="BB83" s="348"/>
      <c r="BC83" s="348"/>
      <c r="BD83" s="348"/>
      <c r="BE83" s="348"/>
      <c r="BF83" s="348"/>
      <c r="CI83" s="237">
        <v>34</v>
      </c>
      <c r="CJ83" s="12" t="s">
        <v>866</v>
      </c>
      <c r="CK83" s="281"/>
      <c r="CL83" s="281"/>
      <c r="CM83" s="281" t="str">
        <f t="shared" si="20"/>
        <v/>
      </c>
      <c r="CN83" s="281"/>
      <c r="CO83" s="281"/>
      <c r="CP83" s="281"/>
      <c r="CQ83" s="281"/>
      <c r="CR83" s="281"/>
      <c r="CS83" s="281"/>
      <c r="CT83" s="281"/>
      <c r="CU83" s="281"/>
      <c r="CV83" s="281"/>
      <c r="CW83" s="281"/>
      <c r="CX83" s="281"/>
      <c r="CY83" s="281"/>
      <c r="CZ83" s="281"/>
      <c r="DA83" s="281"/>
      <c r="DB83" s="281"/>
      <c r="DC83" s="281"/>
      <c r="DD83" s="281"/>
      <c r="DE83" s="281"/>
      <c r="DF83" s="281"/>
      <c r="DG83" s="281"/>
      <c r="DH83" s="281"/>
      <c r="DI83" s="281"/>
      <c r="DJ83" s="281"/>
      <c r="DK83" s="281"/>
      <c r="DL83" s="281"/>
      <c r="DM83" s="281"/>
      <c r="DN83" s="281"/>
      <c r="DO83" s="281"/>
    </row>
    <row r="84" spans="3:139" s="237" customFormat="1" hidden="1" x14ac:dyDescent="0.15">
      <c r="C84" s="409"/>
      <c r="D84" s="64"/>
      <c r="E84" s="64"/>
      <c r="F84" s="64"/>
      <c r="G84" s="64"/>
      <c r="H84" s="64"/>
      <c r="I84" s="409"/>
      <c r="J84" s="237" t="s">
        <v>1009</v>
      </c>
      <c r="K84" s="439" t="str">
        <f t="shared" ref="K84:AH84" si="29">IF(K69="","",1/COUNTIF($K$69:$AH$69,K69))</f>
        <v/>
      </c>
      <c r="L84" s="439" t="str">
        <f t="shared" si="29"/>
        <v/>
      </c>
      <c r="M84" s="439" t="str">
        <f t="shared" si="29"/>
        <v/>
      </c>
      <c r="N84" s="439" t="str">
        <f t="shared" si="29"/>
        <v/>
      </c>
      <c r="O84" s="439" t="str">
        <f t="shared" si="29"/>
        <v/>
      </c>
      <c r="P84" s="439" t="str">
        <f t="shared" si="29"/>
        <v/>
      </c>
      <c r="Q84" s="439" t="str">
        <f t="shared" si="29"/>
        <v/>
      </c>
      <c r="R84" s="439" t="str">
        <f t="shared" si="29"/>
        <v/>
      </c>
      <c r="S84" s="439" t="str">
        <f t="shared" si="29"/>
        <v/>
      </c>
      <c r="T84" s="439" t="str">
        <f t="shared" si="29"/>
        <v/>
      </c>
      <c r="U84" s="439" t="str">
        <f t="shared" si="29"/>
        <v/>
      </c>
      <c r="V84" s="439" t="str">
        <f t="shared" si="29"/>
        <v/>
      </c>
      <c r="W84" s="439" t="str">
        <f t="shared" si="29"/>
        <v/>
      </c>
      <c r="X84" s="439" t="str">
        <f t="shared" si="29"/>
        <v/>
      </c>
      <c r="Y84" s="439" t="str">
        <f t="shared" si="29"/>
        <v/>
      </c>
      <c r="Z84" s="439" t="str">
        <f t="shared" si="29"/>
        <v/>
      </c>
      <c r="AA84" s="439" t="str">
        <f t="shared" si="29"/>
        <v/>
      </c>
      <c r="AB84" s="439" t="str">
        <f t="shared" si="29"/>
        <v/>
      </c>
      <c r="AC84" s="439" t="str">
        <f t="shared" si="29"/>
        <v/>
      </c>
      <c r="AD84" s="439" t="str">
        <f t="shared" si="29"/>
        <v/>
      </c>
      <c r="AE84" s="439" t="str">
        <f t="shared" si="29"/>
        <v/>
      </c>
      <c r="AF84" s="439" t="str">
        <f t="shared" si="29"/>
        <v/>
      </c>
      <c r="AG84" s="439" t="str">
        <f t="shared" si="29"/>
        <v/>
      </c>
      <c r="AH84" s="439" t="str">
        <f t="shared" si="29"/>
        <v/>
      </c>
      <c r="AI84" s="441">
        <f>SUM(K84:AH84)</f>
        <v>0</v>
      </c>
      <c r="AJ84" s="12"/>
      <c r="AK84" s="12"/>
      <c r="AL84" s="12"/>
      <c r="AM84" s="12"/>
      <c r="AN84" s="12"/>
      <c r="AO84" s="12"/>
      <c r="BB84" s="348"/>
      <c r="BC84" s="348"/>
      <c r="BD84" s="348"/>
      <c r="BE84" s="348"/>
      <c r="BF84" s="348"/>
      <c r="CJ84" s="12"/>
      <c r="CK84" s="281"/>
      <c r="CL84" s="281"/>
      <c r="CM84" s="281"/>
      <c r="CN84" s="281"/>
      <c r="CO84" s="281"/>
      <c r="CP84" s="281"/>
      <c r="CQ84" s="281"/>
      <c r="CR84" s="281"/>
      <c r="CS84" s="281"/>
      <c r="CT84" s="281"/>
      <c r="CU84" s="281"/>
      <c r="CV84" s="281"/>
      <c r="CW84" s="281"/>
      <c r="CX84" s="281"/>
      <c r="CY84" s="281"/>
      <c r="CZ84" s="281"/>
      <c r="DA84" s="281"/>
      <c r="DB84" s="281"/>
      <c r="DC84" s="281"/>
      <c r="DD84" s="281"/>
      <c r="DE84" s="281"/>
      <c r="DF84" s="281"/>
      <c r="DG84" s="281"/>
      <c r="DH84" s="281"/>
      <c r="DI84" s="281"/>
      <c r="DJ84" s="281"/>
      <c r="DK84" s="281"/>
      <c r="DL84" s="281"/>
      <c r="DM84" s="281"/>
      <c r="DN84" s="281"/>
      <c r="DO84" s="281"/>
    </row>
    <row r="85" spans="3:139" s="237" customFormat="1" hidden="1" x14ac:dyDescent="0.15">
      <c r="C85" s="409"/>
      <c r="D85" s="64"/>
      <c r="E85" s="64"/>
      <c r="F85" s="64"/>
      <c r="G85" s="64"/>
      <c r="H85" s="64"/>
      <c r="I85" s="64"/>
      <c r="J85" s="442"/>
      <c r="K85" s="64"/>
      <c r="L85" s="64"/>
      <c r="M85" s="64"/>
      <c r="N85" s="64"/>
      <c r="O85" s="64"/>
      <c r="Z85" s="409"/>
      <c r="AA85" s="12"/>
      <c r="AB85" s="12"/>
      <c r="AC85" s="12"/>
      <c r="AD85" s="12"/>
      <c r="AE85" s="12"/>
      <c r="AF85" s="104"/>
      <c r="AH85" s="12"/>
      <c r="AI85" s="12"/>
      <c r="AJ85" s="12"/>
      <c r="AK85" s="12"/>
      <c r="AL85" s="12"/>
      <c r="AM85" s="12"/>
      <c r="AN85" s="12"/>
      <c r="AO85" s="12"/>
      <c r="BB85" s="348"/>
      <c r="BC85" s="348"/>
      <c r="BD85" s="348"/>
      <c r="BE85" s="348"/>
      <c r="BF85" s="348"/>
      <c r="CJ85" s="12"/>
      <c r="CK85" s="281"/>
      <c r="CL85" s="281"/>
      <c r="CM85" s="281"/>
      <c r="CN85" s="281"/>
      <c r="CO85" s="281"/>
      <c r="CP85" s="281"/>
      <c r="CQ85" s="281"/>
      <c r="CR85" s="281"/>
      <c r="CS85" s="281"/>
      <c r="CT85" s="281"/>
      <c r="CU85" s="281"/>
      <c r="CV85" s="281"/>
      <c r="CW85" s="281"/>
      <c r="CX85" s="281"/>
      <c r="CY85" s="281"/>
      <c r="CZ85" s="281"/>
      <c r="DA85" s="281"/>
      <c r="DB85" s="281"/>
      <c r="DC85" s="281"/>
      <c r="DD85" s="281"/>
      <c r="DE85" s="281"/>
      <c r="DF85" s="281"/>
      <c r="DG85" s="281"/>
      <c r="DH85" s="281"/>
      <c r="DI85" s="281"/>
      <c r="DJ85" s="281"/>
      <c r="DK85" s="281"/>
      <c r="DL85" s="281"/>
      <c r="DM85" s="281"/>
      <c r="DN85" s="281"/>
      <c r="DO85" s="281"/>
    </row>
    <row r="86" spans="3:139" s="237" customFormat="1" hidden="1" x14ac:dyDescent="0.15">
      <c r="D86" s="64"/>
      <c r="E86" s="64"/>
      <c r="F86" s="64"/>
      <c r="G86" s="64"/>
      <c r="K86" s="439" t="str">
        <f>IF(K$66="C8","C",IF(K$66="N9","N",""))</f>
        <v/>
      </c>
      <c r="L86" s="439" t="str">
        <f>IF(L$66="C8","C",
IF(L$66="N9","N",
IF(L$67="-",K86,"")))</f>
        <v/>
      </c>
      <c r="M86" s="439" t="str">
        <f t="shared" ref="M86:AH86" si="30">IF(M$66="C8","C",
IF(M$66="N9","N",
IF(M$67="-",L86,"")))</f>
        <v/>
      </c>
      <c r="N86" s="439" t="str">
        <f t="shared" si="30"/>
        <v/>
      </c>
      <c r="O86" s="439" t="str">
        <f t="shared" si="30"/>
        <v/>
      </c>
      <c r="P86" s="439" t="str">
        <f t="shared" si="30"/>
        <v/>
      </c>
      <c r="Q86" s="439" t="str">
        <f t="shared" si="30"/>
        <v/>
      </c>
      <c r="R86" s="439" t="str">
        <f t="shared" si="30"/>
        <v/>
      </c>
      <c r="S86" s="439" t="str">
        <f t="shared" si="30"/>
        <v/>
      </c>
      <c r="T86" s="439" t="str">
        <f t="shared" si="30"/>
        <v/>
      </c>
      <c r="U86" s="439" t="str">
        <f t="shared" si="30"/>
        <v/>
      </c>
      <c r="V86" s="439" t="str">
        <f t="shared" si="30"/>
        <v/>
      </c>
      <c r="W86" s="439" t="str">
        <f t="shared" si="30"/>
        <v/>
      </c>
      <c r="X86" s="439" t="str">
        <f t="shared" si="30"/>
        <v/>
      </c>
      <c r="Y86" s="439" t="str">
        <f t="shared" si="30"/>
        <v/>
      </c>
      <c r="Z86" s="439" t="str">
        <f t="shared" si="30"/>
        <v/>
      </c>
      <c r="AA86" s="439" t="str">
        <f t="shared" si="30"/>
        <v/>
      </c>
      <c r="AB86" s="439" t="str">
        <f t="shared" si="30"/>
        <v/>
      </c>
      <c r="AC86" s="439" t="str">
        <f t="shared" si="30"/>
        <v/>
      </c>
      <c r="AD86" s="439" t="str">
        <f t="shared" si="30"/>
        <v/>
      </c>
      <c r="AE86" s="439" t="str">
        <f t="shared" si="30"/>
        <v/>
      </c>
      <c r="AF86" s="439" t="str">
        <f t="shared" si="30"/>
        <v/>
      </c>
      <c r="AG86" s="439" t="str">
        <f t="shared" si="30"/>
        <v/>
      </c>
      <c r="AH86" s="439" t="str">
        <f t="shared" si="30"/>
        <v/>
      </c>
      <c r="AI86" s="12"/>
      <c r="AJ86" s="443">
        <f>COUNTIF(K86:AH86,"C")</f>
        <v>0</v>
      </c>
      <c r="AK86" s="443"/>
      <c r="AL86" s="443"/>
      <c r="AM86" s="443">
        <f>COUNTIF(K86:AH86,"N")</f>
        <v>0</v>
      </c>
      <c r="AN86" s="443"/>
      <c r="AO86" s="443"/>
      <c r="AP86" s="437">
        <f>SUM(AJ86,AM86)</f>
        <v>0</v>
      </c>
      <c r="BB86" s="348"/>
      <c r="BC86" s="348"/>
      <c r="BD86" s="348"/>
      <c r="BE86" s="348"/>
      <c r="BF86" s="348"/>
      <c r="CJ86" s="12"/>
      <c r="CK86" s="281"/>
      <c r="CL86" s="281"/>
      <c r="CM86" s="281"/>
      <c r="CN86" s="281"/>
      <c r="CO86" s="281"/>
      <c r="CP86" s="281"/>
      <c r="CQ86" s="281"/>
      <c r="CR86" s="281"/>
      <c r="CS86" s="281"/>
      <c r="CT86" s="281"/>
      <c r="CU86" s="281"/>
      <c r="CV86" s="281"/>
      <c r="CW86" s="281"/>
      <c r="CX86" s="281"/>
      <c r="CY86" s="281"/>
      <c r="CZ86" s="281"/>
      <c r="DA86" s="281"/>
      <c r="DB86" s="281"/>
      <c r="DC86" s="281"/>
      <c r="DD86" s="281"/>
      <c r="DE86" s="281"/>
      <c r="DF86" s="281"/>
      <c r="DG86" s="281"/>
      <c r="DH86" s="281"/>
      <c r="DI86" s="281"/>
      <c r="DJ86" s="281"/>
      <c r="DK86" s="281"/>
      <c r="DL86" s="281"/>
      <c r="DM86" s="281"/>
      <c r="DN86" s="281"/>
      <c r="DO86" s="281"/>
    </row>
    <row r="87" spans="3:139" s="237" customFormat="1" hidden="1" x14ac:dyDescent="0.15">
      <c r="D87" s="64"/>
      <c r="E87" s="64"/>
      <c r="F87" s="64"/>
      <c r="G87" s="64"/>
      <c r="J87" s="444"/>
      <c r="Z87" s="409"/>
      <c r="AA87" s="12"/>
      <c r="AB87" s="12"/>
      <c r="AC87" s="12"/>
      <c r="AD87" s="12"/>
      <c r="AE87" s="12"/>
      <c r="AF87" s="12"/>
      <c r="AH87" s="12"/>
      <c r="AI87" s="12"/>
      <c r="AJ87" s="445">
        <f>SUM(AJ81,AJ86)</f>
        <v>0</v>
      </c>
      <c r="AK87" s="372"/>
      <c r="AL87" s="372"/>
      <c r="AM87" s="445">
        <f>SUM(AM81,AM86)</f>
        <v>0</v>
      </c>
      <c r="AN87" s="372"/>
      <c r="AO87" s="372"/>
      <c r="AP87" s="446">
        <f>SUM(AP81,AP86)</f>
        <v>0</v>
      </c>
      <c r="BB87" s="348"/>
      <c r="BC87" s="348"/>
      <c r="BD87" s="348"/>
      <c r="BE87" s="348"/>
      <c r="BF87" s="348"/>
      <c r="BW87" s="12"/>
      <c r="BX87" s="12"/>
      <c r="BY87" s="12"/>
      <c r="BZ87" s="12"/>
      <c r="CA87" s="12"/>
      <c r="CB87" s="12"/>
      <c r="CC87" s="12"/>
      <c r="CD87" s="12"/>
      <c r="CE87" s="12"/>
      <c r="CF87" s="12"/>
      <c r="CI87" s="237">
        <v>35</v>
      </c>
      <c r="CJ87" t="s">
        <v>867</v>
      </c>
      <c r="CK87" s="281"/>
      <c r="CL87" s="281"/>
      <c r="CM87" s="281" t="str">
        <f>IF(COUNTIF($CQ$14:$DO$14,CJ87)=0,"",COUNTIF($CQ$14:$DO$14,CJ87))</f>
        <v/>
      </c>
      <c r="CN87" s="281"/>
      <c r="CO87" s="281"/>
      <c r="CP87" s="281"/>
      <c r="CQ87" s="281"/>
      <c r="CR87" s="281"/>
      <c r="CS87" s="281"/>
      <c r="CT87" s="281"/>
      <c r="CU87" s="281"/>
      <c r="CV87" s="281"/>
      <c r="CW87" s="281"/>
      <c r="CX87" s="281"/>
      <c r="CY87" s="281"/>
      <c r="CZ87" s="281"/>
      <c r="DA87" s="281"/>
      <c r="DB87" s="281"/>
      <c r="DC87" s="281"/>
      <c r="DD87" s="281"/>
      <c r="DE87" s="281"/>
      <c r="DF87" s="281"/>
      <c r="DG87" s="281"/>
      <c r="DH87" s="281"/>
      <c r="DI87" s="281"/>
      <c r="DJ87" s="281"/>
      <c r="DK87" s="281"/>
      <c r="DL87" s="281"/>
      <c r="DM87" s="281"/>
      <c r="DN87" s="281"/>
      <c r="DO87" s="281"/>
    </row>
    <row r="88" spans="3:139" s="237" customFormat="1" hidden="1" x14ac:dyDescent="0.15">
      <c r="D88" s="64"/>
      <c r="E88" s="64"/>
      <c r="F88" s="64"/>
      <c r="G88" s="64"/>
      <c r="J88" s="444"/>
      <c r="Z88" s="409"/>
      <c r="AA88" s="12"/>
      <c r="AB88" s="12"/>
      <c r="AC88" s="12"/>
      <c r="AD88" s="12"/>
      <c r="AE88" s="12"/>
      <c r="AF88" s="104"/>
      <c r="AJ88" s="801" t="str">
        <f>IF($AP$86=0,"",
IF($AP$87=$AM$87,"",
IF(AND($AM$87&lt;&gt;0,$AP$87-$AM$87&lt;&gt;0),$BF$69,
IF($AP$87+AM87&lt;&gt;$AP$87,$BF$69,""))))</f>
        <v/>
      </c>
      <c r="AK88" s="802"/>
      <c r="AL88" s="802"/>
      <c r="AM88" s="802"/>
      <c r="AN88" s="802"/>
      <c r="AO88" s="802"/>
      <c r="AP88" s="803"/>
      <c r="BB88" s="348"/>
      <c r="BC88" s="348"/>
      <c r="BD88" s="348"/>
      <c r="BE88" s="348"/>
      <c r="BF88" s="348"/>
      <c r="BW88" s="12"/>
      <c r="BX88" s="12"/>
      <c r="BY88" s="12"/>
      <c r="BZ88" s="12"/>
      <c r="CA88" s="12"/>
      <c r="CB88" s="12"/>
      <c r="CC88" s="12"/>
      <c r="CD88" s="12"/>
      <c r="CE88" s="12"/>
      <c r="CF88" s="12"/>
      <c r="CI88" s="237">
        <v>36</v>
      </c>
      <c r="CJ88" t="s">
        <v>868</v>
      </c>
      <c r="CK88" s="281"/>
      <c r="CL88" s="281"/>
      <c r="CM88" s="281" t="str">
        <f t="shared" ref="CM88:CM95" si="31">IF(COUNTIF($CQ$14:$DO$14,CJ88)=0,"",COUNTIF($CQ$14:$DO$14,CJ88))</f>
        <v/>
      </c>
      <c r="CN88" s="281"/>
      <c r="CO88" s="281"/>
      <c r="CP88" s="281"/>
      <c r="CQ88" s="281"/>
      <c r="CR88" s="281"/>
      <c r="CS88" s="281"/>
      <c r="CT88" s="281"/>
      <c r="CU88" s="281"/>
      <c r="CV88" s="281"/>
      <c r="CW88" s="281"/>
      <c r="CX88" s="281"/>
      <c r="CY88" s="281"/>
      <c r="CZ88" s="281"/>
      <c r="DA88" s="281"/>
      <c r="DB88" s="281"/>
      <c r="DC88" s="281"/>
      <c r="DD88" s="281"/>
      <c r="DE88" s="281"/>
      <c r="DF88" s="281"/>
      <c r="DG88" s="281"/>
      <c r="DH88" s="281"/>
      <c r="DI88" s="281"/>
      <c r="DJ88" s="281"/>
      <c r="DK88" s="281"/>
      <c r="DL88" s="281"/>
      <c r="DM88" s="281"/>
      <c r="DN88" s="281"/>
      <c r="DO88" s="281"/>
    </row>
    <row r="89" spans="3:139" s="237" customFormat="1" ht="14.25" hidden="1" x14ac:dyDescent="0.15">
      <c r="D89" s="104"/>
      <c r="E89" s="63"/>
      <c r="F89" s="63"/>
      <c r="G89" s="63"/>
      <c r="K89" s="411" t="str">
        <f t="shared" ref="K89:AH89" si="32">IF(AND(K9=$BB$9,K64="→"),"X","")</f>
        <v/>
      </c>
      <c r="L89" s="411" t="str">
        <f t="shared" si="32"/>
        <v/>
      </c>
      <c r="M89" s="411" t="str">
        <f t="shared" si="32"/>
        <v/>
      </c>
      <c r="N89" s="411" t="str">
        <f t="shared" si="32"/>
        <v/>
      </c>
      <c r="O89" s="411" t="str">
        <f t="shared" si="32"/>
        <v/>
      </c>
      <c r="P89" s="411" t="str">
        <f t="shared" si="32"/>
        <v/>
      </c>
      <c r="Q89" s="411" t="str">
        <f t="shared" si="32"/>
        <v/>
      </c>
      <c r="R89" s="411" t="str">
        <f t="shared" si="32"/>
        <v/>
      </c>
      <c r="S89" s="411" t="str">
        <f t="shared" si="32"/>
        <v/>
      </c>
      <c r="T89" s="411" t="str">
        <f t="shared" si="32"/>
        <v/>
      </c>
      <c r="U89" s="411" t="str">
        <f t="shared" si="32"/>
        <v/>
      </c>
      <c r="V89" s="411" t="str">
        <f t="shared" si="32"/>
        <v/>
      </c>
      <c r="W89" s="411" t="str">
        <f t="shared" si="32"/>
        <v/>
      </c>
      <c r="X89" s="411" t="str">
        <f t="shared" si="32"/>
        <v/>
      </c>
      <c r="Y89" s="411" t="str">
        <f t="shared" si="32"/>
        <v/>
      </c>
      <c r="Z89" s="411" t="str">
        <f t="shared" si="32"/>
        <v/>
      </c>
      <c r="AA89" s="411" t="str">
        <f t="shared" si="32"/>
        <v/>
      </c>
      <c r="AB89" s="411" t="str">
        <f t="shared" si="32"/>
        <v/>
      </c>
      <c r="AC89" s="411" t="str">
        <f t="shared" si="32"/>
        <v/>
      </c>
      <c r="AD89" s="411" t="str">
        <f t="shared" si="32"/>
        <v/>
      </c>
      <c r="AE89" s="411" t="str">
        <f t="shared" si="32"/>
        <v/>
      </c>
      <c r="AF89" s="411" t="str">
        <f t="shared" si="32"/>
        <v/>
      </c>
      <c r="AG89" s="411" t="str">
        <f t="shared" si="32"/>
        <v/>
      </c>
      <c r="AH89" s="411" t="str">
        <f t="shared" si="32"/>
        <v/>
      </c>
      <c r="AI89" s="237">
        <f>COUNTIF(K89:AH89,"X")</f>
        <v>0</v>
      </c>
      <c r="BB89" s="348"/>
      <c r="BC89" s="348"/>
      <c r="BD89" s="348"/>
      <c r="BE89" s="348"/>
      <c r="BF89" s="348"/>
      <c r="BW89" s="12"/>
      <c r="BX89" s="12"/>
      <c r="BY89" s="12"/>
      <c r="BZ89" s="12"/>
      <c r="CA89" s="12"/>
      <c r="CB89" s="12"/>
      <c r="CC89" s="12"/>
      <c r="CD89" s="12"/>
      <c r="CE89" s="12"/>
      <c r="CF89" s="12"/>
      <c r="CI89" s="237">
        <v>37</v>
      </c>
      <c r="CJ89" t="s">
        <v>869</v>
      </c>
      <c r="CK89" s="281"/>
      <c r="CL89" s="281"/>
      <c r="CM89" s="281" t="str">
        <f t="shared" si="31"/>
        <v/>
      </c>
      <c r="CN89" s="281"/>
      <c r="CO89" s="281"/>
      <c r="CP89" s="281"/>
      <c r="CQ89" s="281"/>
      <c r="CR89" s="281"/>
      <c r="CS89" s="281"/>
      <c r="CT89" s="281"/>
      <c r="CU89" s="281"/>
      <c r="CV89" s="281"/>
      <c r="CW89" s="281"/>
      <c r="CX89" s="281"/>
      <c r="CY89" s="281"/>
      <c r="CZ89" s="281"/>
      <c r="DA89" s="281"/>
      <c r="DB89" s="281"/>
      <c r="DC89" s="281"/>
      <c r="DD89" s="281"/>
      <c r="DE89" s="281"/>
      <c r="DF89" s="281"/>
      <c r="DG89" s="281"/>
      <c r="DH89" s="281"/>
      <c r="DI89" s="281"/>
      <c r="DJ89" s="281"/>
      <c r="DK89" s="281"/>
      <c r="DL89" s="281"/>
      <c r="DM89" s="281"/>
      <c r="DN89" s="281"/>
      <c r="DO89" s="281"/>
    </row>
    <row r="90" spans="3:139" s="237" customFormat="1" ht="14.25" hidden="1" x14ac:dyDescent="0.15">
      <c r="D90" s="104"/>
      <c r="E90" s="410"/>
      <c r="F90" s="410"/>
      <c r="G90" s="410"/>
      <c r="K90" s="411" t="str">
        <f t="shared" ref="K90:AH90" si="33">IF(AND(K9=$BB$9,K65="→"),"X","")</f>
        <v/>
      </c>
      <c r="L90" s="411" t="str">
        <f t="shared" si="33"/>
        <v/>
      </c>
      <c r="M90" s="411" t="str">
        <f t="shared" si="33"/>
        <v/>
      </c>
      <c r="N90" s="411" t="str">
        <f t="shared" si="33"/>
        <v/>
      </c>
      <c r="O90" s="411" t="str">
        <f t="shared" si="33"/>
        <v/>
      </c>
      <c r="P90" s="411" t="str">
        <f t="shared" si="33"/>
        <v/>
      </c>
      <c r="Q90" s="411" t="str">
        <f t="shared" si="33"/>
        <v/>
      </c>
      <c r="R90" s="411" t="str">
        <f t="shared" si="33"/>
        <v/>
      </c>
      <c r="S90" s="411" t="str">
        <f t="shared" si="33"/>
        <v/>
      </c>
      <c r="T90" s="411" t="str">
        <f t="shared" si="33"/>
        <v/>
      </c>
      <c r="U90" s="411" t="str">
        <f t="shared" si="33"/>
        <v/>
      </c>
      <c r="V90" s="411" t="str">
        <f t="shared" si="33"/>
        <v/>
      </c>
      <c r="W90" s="411" t="str">
        <f t="shared" si="33"/>
        <v/>
      </c>
      <c r="X90" s="411" t="str">
        <f t="shared" si="33"/>
        <v/>
      </c>
      <c r="Y90" s="411" t="str">
        <f t="shared" si="33"/>
        <v/>
      </c>
      <c r="Z90" s="411" t="str">
        <f t="shared" si="33"/>
        <v/>
      </c>
      <c r="AA90" s="411" t="str">
        <f t="shared" si="33"/>
        <v/>
      </c>
      <c r="AB90" s="411" t="str">
        <f t="shared" si="33"/>
        <v/>
      </c>
      <c r="AC90" s="411" t="str">
        <f t="shared" si="33"/>
        <v/>
      </c>
      <c r="AD90" s="411" t="str">
        <f t="shared" si="33"/>
        <v/>
      </c>
      <c r="AE90" s="411" t="str">
        <f t="shared" si="33"/>
        <v/>
      </c>
      <c r="AF90" s="411" t="str">
        <f t="shared" si="33"/>
        <v/>
      </c>
      <c r="AG90" s="411" t="str">
        <f t="shared" si="33"/>
        <v/>
      </c>
      <c r="AH90" s="411" t="str">
        <f t="shared" si="33"/>
        <v/>
      </c>
      <c r="AI90" s="237">
        <f>COUNTIF(K90:AH90,"X")</f>
        <v>0</v>
      </c>
      <c r="BB90" s="348"/>
      <c r="BC90" s="348"/>
      <c r="BD90" s="348"/>
      <c r="BE90" s="348"/>
      <c r="BF90" s="348"/>
      <c r="BW90" s="12"/>
      <c r="BX90" s="12"/>
      <c r="BY90" s="12"/>
      <c r="BZ90" s="12"/>
      <c r="CA90" s="12"/>
      <c r="CB90" s="12"/>
      <c r="CC90" s="12"/>
      <c r="CD90" s="12"/>
      <c r="CE90" s="12"/>
      <c r="CF90" s="12"/>
      <c r="CI90" s="237">
        <v>38</v>
      </c>
      <c r="CJ90" t="s">
        <v>870</v>
      </c>
      <c r="CK90" s="281"/>
      <c r="CL90" s="281"/>
      <c r="CM90" s="281" t="str">
        <f t="shared" si="31"/>
        <v/>
      </c>
      <c r="CN90" s="281"/>
      <c r="CO90" s="281"/>
      <c r="CP90" s="281"/>
      <c r="CQ90" s="281"/>
      <c r="CR90" s="281"/>
      <c r="CS90" s="281"/>
      <c r="CT90" s="281"/>
      <c r="CU90" s="281"/>
      <c r="CV90" s="281"/>
      <c r="CW90" s="281"/>
      <c r="CX90" s="281"/>
      <c r="CY90" s="281"/>
      <c r="CZ90" s="281"/>
      <c r="DA90" s="281"/>
      <c r="DB90" s="281"/>
      <c r="DC90" s="281"/>
      <c r="DD90" s="281"/>
      <c r="DE90" s="281"/>
      <c r="DF90" s="281"/>
      <c r="DG90" s="281"/>
      <c r="DH90" s="281"/>
      <c r="DI90" s="281"/>
      <c r="DJ90" s="281"/>
      <c r="DK90" s="281"/>
      <c r="DL90" s="281"/>
      <c r="DM90" s="281"/>
      <c r="DN90" s="281"/>
      <c r="DO90" s="281"/>
    </row>
    <row r="91" spans="3:139" s="237" customFormat="1" ht="14.25" hidden="1" x14ac:dyDescent="0.15">
      <c r="D91" s="104"/>
      <c r="E91" s="410"/>
      <c r="F91" s="410"/>
      <c r="G91" s="410"/>
      <c r="K91" s="411"/>
      <c r="L91" s="411"/>
      <c r="M91" s="411"/>
      <c r="N91" s="411"/>
      <c r="O91" s="411"/>
      <c r="P91" s="411"/>
      <c r="Q91" s="411"/>
      <c r="R91" s="411"/>
      <c r="S91" s="411"/>
      <c r="T91" s="411"/>
      <c r="U91" s="411"/>
      <c r="V91" s="411"/>
      <c r="W91" s="411"/>
      <c r="X91" s="411"/>
      <c r="Y91" s="411"/>
      <c r="Z91" s="411"/>
      <c r="AA91" s="411"/>
      <c r="AB91" s="411"/>
      <c r="AC91" s="411"/>
      <c r="AD91" s="411"/>
      <c r="AE91" s="411"/>
      <c r="AF91" s="411"/>
      <c r="AG91" s="411"/>
      <c r="AH91" s="411"/>
      <c r="BB91" s="348"/>
      <c r="BC91" s="348"/>
      <c r="BD91" s="348"/>
      <c r="BE91" s="348"/>
      <c r="BF91" s="348"/>
      <c r="BW91" s="12"/>
      <c r="BX91" s="12"/>
      <c r="BY91" s="12"/>
      <c r="BZ91" s="12"/>
      <c r="CA91" s="12"/>
      <c r="CB91" s="12"/>
      <c r="CC91" s="12"/>
      <c r="CD91" s="12"/>
      <c r="CE91" s="12"/>
      <c r="CF91" s="12"/>
      <c r="CI91" s="237">
        <v>39</v>
      </c>
      <c r="CJ91" t="s">
        <v>871</v>
      </c>
      <c r="CK91" s="281"/>
      <c r="CL91" s="281"/>
      <c r="CM91" s="281" t="str">
        <f t="shared" si="31"/>
        <v/>
      </c>
      <c r="CN91" s="281"/>
      <c r="CO91" s="281"/>
      <c r="CP91" s="281"/>
      <c r="CQ91" s="281"/>
      <c r="CR91" s="281"/>
      <c r="CS91" s="281"/>
      <c r="CT91" s="281"/>
      <c r="CU91" s="281"/>
      <c r="CV91" s="281"/>
      <c r="CW91" s="281"/>
      <c r="CX91" s="281"/>
      <c r="CY91" s="281"/>
      <c r="CZ91" s="281"/>
      <c r="DA91" s="281"/>
      <c r="DB91" s="281"/>
      <c r="DC91" s="281"/>
      <c r="DD91" s="281"/>
      <c r="DE91" s="281"/>
      <c r="DF91" s="281"/>
      <c r="DG91" s="281"/>
      <c r="DH91" s="281"/>
      <c r="DI91" s="281"/>
      <c r="DJ91" s="281"/>
      <c r="DK91" s="281"/>
      <c r="DL91" s="281"/>
      <c r="DM91" s="281"/>
      <c r="DN91" s="281"/>
      <c r="DO91" s="281"/>
    </row>
    <row r="92" spans="3:139" s="237" customFormat="1" hidden="1" x14ac:dyDescent="0.15">
      <c r="D92" s="104"/>
      <c r="K92" s="411" t="str">
        <f>IF(バルブ!$R$7="無記号","",バルブ!$R$7)</f>
        <v/>
      </c>
      <c r="L92" s="411" t="str">
        <f>IF(バルブ!$R$7="無記号","",バルブ!$R$7)</f>
        <v/>
      </c>
      <c r="M92" s="411" t="str">
        <f>IF(バルブ!$R$7="無記号","",バルブ!$R$7)</f>
        <v/>
      </c>
      <c r="N92" s="411" t="str">
        <f>IF(バルブ!$R$7="無記号","",バルブ!$R$7)</f>
        <v/>
      </c>
      <c r="O92" s="411" t="str">
        <f>IF(バルブ!$R$7="無記号","",バルブ!$R$7)</f>
        <v/>
      </c>
      <c r="P92" s="411" t="str">
        <f>IF(バルブ!$R$7="無記号","",バルブ!$R$7)</f>
        <v/>
      </c>
      <c r="Q92" s="411" t="str">
        <f>IF(バルブ!$R$7="無記号","",バルブ!$R$7)</f>
        <v/>
      </c>
      <c r="R92" s="411" t="str">
        <f>IF(バルブ!$R$7="無記号","",バルブ!$R$7)</f>
        <v/>
      </c>
      <c r="S92" s="411" t="str">
        <f>IF(バルブ!$R$7="無記号","",バルブ!$R$7)</f>
        <v/>
      </c>
      <c r="T92" s="411" t="str">
        <f>IF(バルブ!$R$7="無記号","",バルブ!$R$7)</f>
        <v/>
      </c>
      <c r="U92" s="411" t="str">
        <f>IF(バルブ!$R$7="無記号","",バルブ!$R$7)</f>
        <v/>
      </c>
      <c r="V92" s="411" t="str">
        <f>IF(バルブ!$R$7="無記号","",バルブ!$R$7)</f>
        <v/>
      </c>
      <c r="W92" s="411" t="str">
        <f>IF(バルブ!$R$7="無記号","",バルブ!$R$7)</f>
        <v/>
      </c>
      <c r="X92" s="411" t="str">
        <f>IF(バルブ!$R$7="無記号","",バルブ!$R$7)</f>
        <v/>
      </c>
      <c r="Y92" s="411" t="str">
        <f>IF(バルブ!$R$7="無記号","",バルブ!$R$7)</f>
        <v/>
      </c>
      <c r="Z92" s="411" t="str">
        <f>IF(バルブ!$R$7="無記号","",バルブ!$R$7)</f>
        <v/>
      </c>
      <c r="AA92" s="411" t="str">
        <f>IF(バルブ!$R$7="無記号","",バルブ!$R$7)</f>
        <v/>
      </c>
      <c r="AB92" s="411" t="str">
        <f>IF(バルブ!$R$7="無記号","",バルブ!$R$7)</f>
        <v/>
      </c>
      <c r="AC92" s="411" t="str">
        <f>IF(バルブ!$R$7="無記号","",バルブ!$R$7)</f>
        <v/>
      </c>
      <c r="AD92" s="411" t="str">
        <f>IF(バルブ!$R$7="無記号","",バルブ!$R$7)</f>
        <v/>
      </c>
      <c r="AE92" s="411" t="str">
        <f>IF(バルブ!$R$7="無記号","",バルブ!$R$7)</f>
        <v/>
      </c>
      <c r="AF92" s="411" t="str">
        <f>IF(バルブ!$R$7="無記号","",バルブ!$R$7)</f>
        <v/>
      </c>
      <c r="AG92" s="411" t="str">
        <f>IF(バルブ!$R$7="無記号","",バルブ!$R$7)</f>
        <v/>
      </c>
      <c r="AH92" s="411" t="str">
        <f>IF(バルブ!$R$7="無記号","",バルブ!$R$7)</f>
        <v/>
      </c>
      <c r="BB92" s="348"/>
      <c r="BC92" s="348"/>
      <c r="BD92" s="348"/>
      <c r="BE92" s="348"/>
      <c r="BF92" s="348"/>
      <c r="BW92" s="12"/>
      <c r="BX92" s="12"/>
      <c r="BY92" s="12"/>
      <c r="BZ92" s="12"/>
      <c r="CA92" s="12"/>
      <c r="CB92" s="12"/>
      <c r="CC92" s="12"/>
      <c r="CD92" s="12"/>
      <c r="CE92" s="12"/>
      <c r="CF92" s="12"/>
      <c r="CI92" s="237">
        <v>40</v>
      </c>
      <c r="CJ92" t="s">
        <v>872</v>
      </c>
      <c r="CK92" s="281"/>
      <c r="CL92" s="281"/>
      <c r="CM92" s="281" t="str">
        <f t="shared" si="31"/>
        <v/>
      </c>
      <c r="CN92" s="281"/>
      <c r="CO92" s="281"/>
      <c r="CP92" s="281"/>
      <c r="CQ92" s="281"/>
      <c r="CR92" s="281"/>
      <c r="CS92" s="281"/>
      <c r="CT92" s="281"/>
      <c r="CU92" s="281"/>
      <c r="CV92" s="281"/>
      <c r="CW92" s="281"/>
      <c r="CX92" s="281"/>
      <c r="CY92" s="281"/>
      <c r="CZ92" s="281"/>
      <c r="DA92" s="281"/>
      <c r="DB92" s="281"/>
      <c r="DC92" s="281"/>
      <c r="DD92" s="281"/>
      <c r="DE92" s="281"/>
      <c r="DF92" s="281"/>
      <c r="DG92" s="281"/>
      <c r="DH92" s="281"/>
      <c r="DI92" s="281"/>
      <c r="DJ92" s="281"/>
      <c r="DK92" s="281"/>
      <c r="DL92" s="281"/>
      <c r="DM92" s="281"/>
      <c r="DN92" s="281"/>
      <c r="DO92" s="281"/>
    </row>
    <row r="93" spans="3:139" s="237" customFormat="1" ht="17.25" hidden="1" x14ac:dyDescent="0.2">
      <c r="D93" s="104"/>
      <c r="K93" s="411" t="s">
        <v>313</v>
      </c>
      <c r="L93" s="411" t="s">
        <v>313</v>
      </c>
      <c r="M93" s="411" t="s">
        <v>313</v>
      </c>
      <c r="N93" s="411" t="s">
        <v>313</v>
      </c>
      <c r="O93" s="411" t="s">
        <v>313</v>
      </c>
      <c r="P93" s="411" t="s">
        <v>313</v>
      </c>
      <c r="Q93" s="411" t="s">
        <v>313</v>
      </c>
      <c r="R93" s="411" t="s">
        <v>313</v>
      </c>
      <c r="S93" s="411" t="s">
        <v>313</v>
      </c>
      <c r="T93" s="411" t="s">
        <v>313</v>
      </c>
      <c r="U93" s="411" t="s">
        <v>313</v>
      </c>
      <c r="V93" s="411" t="s">
        <v>313</v>
      </c>
      <c r="W93" s="411" t="s">
        <v>313</v>
      </c>
      <c r="X93" s="411" t="s">
        <v>313</v>
      </c>
      <c r="Y93" s="411" t="s">
        <v>313</v>
      </c>
      <c r="Z93" s="411" t="s">
        <v>313</v>
      </c>
      <c r="AA93" s="411" t="s">
        <v>313</v>
      </c>
      <c r="AB93" s="411" t="s">
        <v>313</v>
      </c>
      <c r="AC93" s="411" t="s">
        <v>313</v>
      </c>
      <c r="AD93" s="411" t="s">
        <v>313</v>
      </c>
      <c r="AE93" s="411" t="s">
        <v>313</v>
      </c>
      <c r="AF93" s="411" t="s">
        <v>313</v>
      </c>
      <c r="AG93" s="411" t="s">
        <v>313</v>
      </c>
      <c r="AH93" s="411" t="s">
        <v>313</v>
      </c>
      <c r="AI93" s="399"/>
      <c r="AJ93" s="399"/>
      <c r="AK93" s="399"/>
      <c r="AL93" s="399"/>
      <c r="AM93" s="399"/>
      <c r="AN93" s="399"/>
      <c r="AO93" s="399"/>
      <c r="AP93" s="399"/>
      <c r="BB93" s="348"/>
      <c r="BC93" s="348"/>
      <c r="BD93" s="348"/>
      <c r="BE93" s="348"/>
      <c r="BF93" s="348"/>
      <c r="BW93" s="12"/>
      <c r="BX93" s="12"/>
      <c r="BY93" s="12"/>
      <c r="BZ93" s="12"/>
      <c r="CA93" s="12"/>
      <c r="CB93" s="12"/>
      <c r="CC93" s="12"/>
      <c r="CD93" s="12"/>
      <c r="CE93" s="12"/>
      <c r="CF93" s="12"/>
      <c r="CI93" s="237">
        <v>41</v>
      </c>
      <c r="CJ93" t="s">
        <v>873</v>
      </c>
      <c r="CK93" s="281"/>
      <c r="CL93" s="281"/>
      <c r="CM93" s="281" t="str">
        <f t="shared" si="31"/>
        <v/>
      </c>
      <c r="CN93" s="281"/>
      <c r="CO93" s="281"/>
      <c r="CP93" s="281"/>
      <c r="CQ93" s="281"/>
      <c r="CR93" s="281"/>
      <c r="CS93" s="281"/>
      <c r="CT93" s="281"/>
      <c r="CU93" s="281"/>
      <c r="CV93" s="281"/>
      <c r="CW93" s="281"/>
      <c r="CX93" s="281"/>
      <c r="CY93" s="281"/>
      <c r="CZ93" s="281"/>
      <c r="DA93" s="281"/>
      <c r="DB93" s="281"/>
      <c r="DC93" s="281"/>
      <c r="DD93" s="281"/>
      <c r="DE93" s="281"/>
      <c r="DF93" s="281"/>
      <c r="DG93" s="281"/>
      <c r="DH93" s="281"/>
      <c r="DI93" s="281"/>
      <c r="DJ93" s="281"/>
      <c r="DK93" s="281"/>
      <c r="DL93" s="281"/>
      <c r="DM93" s="281"/>
      <c r="DN93" s="281"/>
      <c r="DO93" s="281"/>
    </row>
    <row r="94" spans="3:139" s="237" customFormat="1" ht="14.25" hidden="1" x14ac:dyDescent="0.15">
      <c r="D94" s="104"/>
      <c r="K94" s="411">
        <v>7</v>
      </c>
      <c r="L94" s="411">
        <v>7</v>
      </c>
      <c r="M94" s="411">
        <v>7</v>
      </c>
      <c r="N94" s="411">
        <v>7</v>
      </c>
      <c r="O94" s="411">
        <v>7</v>
      </c>
      <c r="P94" s="411">
        <v>7</v>
      </c>
      <c r="Q94" s="411">
        <v>7</v>
      </c>
      <c r="R94" s="411">
        <v>7</v>
      </c>
      <c r="S94" s="411">
        <v>7</v>
      </c>
      <c r="T94" s="411">
        <v>7</v>
      </c>
      <c r="U94" s="411">
        <v>7</v>
      </c>
      <c r="V94" s="411">
        <v>7</v>
      </c>
      <c r="W94" s="411">
        <v>7</v>
      </c>
      <c r="X94" s="411">
        <v>7</v>
      </c>
      <c r="Y94" s="411">
        <v>7</v>
      </c>
      <c r="Z94" s="411">
        <v>7</v>
      </c>
      <c r="AA94" s="411">
        <v>7</v>
      </c>
      <c r="AB94" s="411">
        <v>7</v>
      </c>
      <c r="AC94" s="411">
        <v>7</v>
      </c>
      <c r="AD94" s="411">
        <v>7</v>
      </c>
      <c r="AE94" s="411">
        <v>7</v>
      </c>
      <c r="AF94" s="411">
        <v>7</v>
      </c>
      <c r="AG94" s="411">
        <v>7</v>
      </c>
      <c r="AH94" s="411">
        <v>7</v>
      </c>
      <c r="AI94" s="400"/>
      <c r="AJ94" s="400"/>
      <c r="AK94" s="400"/>
      <c r="AL94" s="400"/>
      <c r="AM94" s="400"/>
      <c r="AN94" s="400"/>
      <c r="AO94" s="400"/>
      <c r="AP94" s="400"/>
      <c r="BB94" s="348"/>
      <c r="BC94" s="348"/>
      <c r="BD94" s="348"/>
      <c r="BE94" s="348"/>
      <c r="BF94" s="348"/>
      <c r="BW94" s="12"/>
      <c r="BX94" s="12"/>
      <c r="BY94" s="12"/>
      <c r="BZ94" s="12"/>
      <c r="CA94" s="12"/>
      <c r="CB94" s="12"/>
      <c r="CC94" s="12"/>
      <c r="CD94" s="12"/>
      <c r="CE94" s="12"/>
      <c r="CF94" s="12"/>
      <c r="CI94" s="237">
        <v>42</v>
      </c>
      <c r="CJ94" t="s">
        <v>874</v>
      </c>
      <c r="CK94" s="281"/>
      <c r="CL94" s="281"/>
      <c r="CM94" s="281" t="str">
        <f t="shared" si="31"/>
        <v/>
      </c>
      <c r="CN94" s="281"/>
      <c r="CO94" s="281"/>
      <c r="CP94" s="281"/>
      <c r="CQ94" s="281"/>
      <c r="CR94" s="281"/>
      <c r="CS94" s="281"/>
      <c r="CT94" s="281"/>
      <c r="CU94" s="281"/>
      <c r="CV94" s="281"/>
      <c r="CW94" s="281"/>
      <c r="CX94" s="281"/>
      <c r="CY94" s="281"/>
      <c r="CZ94" s="281"/>
      <c r="DA94" s="281"/>
      <c r="DB94" s="281"/>
      <c r="DC94" s="281"/>
      <c r="DD94" s="281"/>
      <c r="DE94" s="281"/>
      <c r="DF94" s="281"/>
      <c r="DG94" s="281"/>
      <c r="DH94" s="281"/>
      <c r="DI94" s="281"/>
      <c r="DJ94" s="281"/>
      <c r="DK94" s="281"/>
      <c r="DL94" s="281"/>
      <c r="DM94" s="281"/>
      <c r="DN94" s="281"/>
      <c r="DO94" s="281"/>
    </row>
    <row r="95" spans="3:139" s="237" customFormat="1" hidden="1" x14ac:dyDescent="0.15">
      <c r="D95" s="104"/>
      <c r="K95" s="411" t="str">
        <f t="shared" ref="K95:AH95" si="34">IF(K12="","",K12)</f>
        <v/>
      </c>
      <c r="L95" s="411" t="str">
        <f t="shared" si="34"/>
        <v/>
      </c>
      <c r="M95" s="411" t="str">
        <f t="shared" si="34"/>
        <v/>
      </c>
      <c r="N95" s="411" t="str">
        <f t="shared" si="34"/>
        <v/>
      </c>
      <c r="O95" s="411" t="str">
        <f t="shared" si="34"/>
        <v/>
      </c>
      <c r="P95" s="411" t="str">
        <f t="shared" si="34"/>
        <v/>
      </c>
      <c r="Q95" s="411" t="str">
        <f t="shared" si="34"/>
        <v/>
      </c>
      <c r="R95" s="411" t="str">
        <f t="shared" si="34"/>
        <v/>
      </c>
      <c r="S95" s="411" t="str">
        <f t="shared" si="34"/>
        <v/>
      </c>
      <c r="T95" s="411" t="str">
        <f t="shared" si="34"/>
        <v/>
      </c>
      <c r="U95" s="411" t="str">
        <f t="shared" si="34"/>
        <v/>
      </c>
      <c r="V95" s="411" t="str">
        <f t="shared" si="34"/>
        <v/>
      </c>
      <c r="W95" s="411" t="str">
        <f t="shared" si="34"/>
        <v/>
      </c>
      <c r="X95" s="411" t="str">
        <f t="shared" si="34"/>
        <v/>
      </c>
      <c r="Y95" s="411" t="str">
        <f t="shared" si="34"/>
        <v/>
      </c>
      <c r="Z95" s="411" t="str">
        <f t="shared" si="34"/>
        <v/>
      </c>
      <c r="AA95" s="411" t="str">
        <f t="shared" si="34"/>
        <v/>
      </c>
      <c r="AB95" s="411" t="str">
        <f t="shared" si="34"/>
        <v/>
      </c>
      <c r="AC95" s="411" t="str">
        <f t="shared" si="34"/>
        <v/>
      </c>
      <c r="AD95" s="411" t="str">
        <f t="shared" si="34"/>
        <v/>
      </c>
      <c r="AE95" s="411" t="str">
        <f t="shared" si="34"/>
        <v/>
      </c>
      <c r="AF95" s="411" t="str">
        <f t="shared" si="34"/>
        <v/>
      </c>
      <c r="AG95" s="411" t="str">
        <f t="shared" si="34"/>
        <v/>
      </c>
      <c r="AH95" s="411" t="str">
        <f t="shared" si="34"/>
        <v/>
      </c>
      <c r="AI95" s="64"/>
      <c r="AJ95" s="146"/>
      <c r="AK95" s="146"/>
      <c r="AL95" s="146"/>
      <c r="AM95" s="146"/>
      <c r="AN95" s="146"/>
      <c r="AO95" s="146"/>
      <c r="AP95" s="401"/>
      <c r="BB95" s="348"/>
      <c r="BC95" s="348"/>
      <c r="BD95" s="348"/>
      <c r="BE95" s="348"/>
      <c r="BF95" s="348"/>
      <c r="BW95" s="12"/>
      <c r="BX95" s="12"/>
      <c r="BY95" s="12"/>
      <c r="BZ95" s="12"/>
      <c r="CA95" s="12"/>
      <c r="CB95" s="12"/>
      <c r="CC95" s="12"/>
      <c r="CD95" s="12"/>
      <c r="CE95" s="12"/>
      <c r="CF95" s="12"/>
      <c r="CI95" s="237">
        <v>43</v>
      </c>
      <c r="CJ95" t="s">
        <v>875</v>
      </c>
      <c r="CK95" s="281"/>
      <c r="CL95" s="281"/>
      <c r="CM95" s="281" t="str">
        <f t="shared" si="31"/>
        <v/>
      </c>
      <c r="CN95" s="281"/>
      <c r="CO95" s="281"/>
      <c r="CP95" s="281"/>
      <c r="CQ95" s="281"/>
      <c r="CR95" s="281"/>
      <c r="CS95" s="281"/>
      <c r="CT95" s="281"/>
      <c r="CU95" s="281"/>
      <c r="CV95" s="281"/>
      <c r="CW95" s="281"/>
      <c r="CX95" s="281"/>
      <c r="CY95" s="281"/>
      <c r="CZ95" s="281"/>
      <c r="DA95" s="281"/>
      <c r="DB95" s="281"/>
      <c r="DC95" s="281"/>
      <c r="DD95" s="281"/>
      <c r="DE95" s="281"/>
      <c r="DF95" s="281"/>
      <c r="DG95" s="281"/>
      <c r="DH95" s="281"/>
      <c r="DI95" s="281"/>
      <c r="DJ95" s="281"/>
      <c r="DK95" s="281"/>
      <c r="DL95" s="281"/>
      <c r="DM95" s="281"/>
      <c r="DN95" s="281"/>
      <c r="DO95" s="281"/>
    </row>
    <row r="96" spans="3:139" s="237" customFormat="1" hidden="1" x14ac:dyDescent="0.15">
      <c r="D96" s="104"/>
      <c r="K96" s="411" t="str">
        <f t="shared" ref="K96:AH96" si="35">IF(K26="","0","3")</f>
        <v>0</v>
      </c>
      <c r="L96" s="411" t="str">
        <f t="shared" si="35"/>
        <v>0</v>
      </c>
      <c r="M96" s="411" t="str">
        <f t="shared" si="35"/>
        <v>0</v>
      </c>
      <c r="N96" s="411" t="str">
        <f t="shared" si="35"/>
        <v>0</v>
      </c>
      <c r="O96" s="411" t="str">
        <f t="shared" si="35"/>
        <v>0</v>
      </c>
      <c r="P96" s="411" t="str">
        <f t="shared" si="35"/>
        <v>0</v>
      </c>
      <c r="Q96" s="411" t="str">
        <f t="shared" si="35"/>
        <v>0</v>
      </c>
      <c r="R96" s="411" t="str">
        <f t="shared" si="35"/>
        <v>0</v>
      </c>
      <c r="S96" s="411" t="str">
        <f t="shared" si="35"/>
        <v>0</v>
      </c>
      <c r="T96" s="411" t="str">
        <f t="shared" si="35"/>
        <v>0</v>
      </c>
      <c r="U96" s="411" t="str">
        <f t="shared" si="35"/>
        <v>0</v>
      </c>
      <c r="V96" s="411" t="str">
        <f t="shared" si="35"/>
        <v>0</v>
      </c>
      <c r="W96" s="411" t="str">
        <f t="shared" si="35"/>
        <v>0</v>
      </c>
      <c r="X96" s="411" t="str">
        <f t="shared" si="35"/>
        <v>0</v>
      </c>
      <c r="Y96" s="411" t="str">
        <f t="shared" si="35"/>
        <v>0</v>
      </c>
      <c r="Z96" s="411" t="str">
        <f t="shared" si="35"/>
        <v>0</v>
      </c>
      <c r="AA96" s="411" t="str">
        <f t="shared" si="35"/>
        <v>0</v>
      </c>
      <c r="AB96" s="411" t="str">
        <f t="shared" si="35"/>
        <v>0</v>
      </c>
      <c r="AC96" s="411" t="str">
        <f t="shared" si="35"/>
        <v>0</v>
      </c>
      <c r="AD96" s="411" t="str">
        <f t="shared" si="35"/>
        <v>0</v>
      </c>
      <c r="AE96" s="411" t="str">
        <f t="shared" si="35"/>
        <v>0</v>
      </c>
      <c r="AF96" s="411" t="str">
        <f t="shared" si="35"/>
        <v>0</v>
      </c>
      <c r="AG96" s="411" t="str">
        <f t="shared" si="35"/>
        <v>0</v>
      </c>
      <c r="AH96" s="411" t="str">
        <f t="shared" si="35"/>
        <v>0</v>
      </c>
      <c r="AI96" s="64"/>
      <c r="AJ96" s="64"/>
      <c r="AK96" s="64"/>
      <c r="AL96" s="64"/>
      <c r="AM96" s="64"/>
      <c r="AN96" s="64"/>
      <c r="AO96" s="64"/>
      <c r="AP96" s="402"/>
      <c r="BB96" s="348"/>
      <c r="BC96" s="348"/>
      <c r="BD96" s="348"/>
      <c r="BE96" s="348"/>
      <c r="BF96" s="348"/>
      <c r="BW96" s="12"/>
      <c r="BX96" s="33" t="s">
        <v>876</v>
      </c>
      <c r="BY96" s="34"/>
      <c r="BZ96" s="34"/>
      <c r="CA96" s="34" t="str">
        <f t="shared" ref="CA96:CA121" si="36">IF((COUNTIF($J$27:$AI$28,BX96)+COUNTIF($J$69:$AI$77,BX96))=0,"",(COUNTIF($J$27:$AI$28,BX96)+COUNTIF($J$69:$AI$77,BX96)))</f>
        <v/>
      </c>
      <c r="CB96" s="34" t="s">
        <v>296</v>
      </c>
      <c r="CC96" s="12"/>
      <c r="CD96" s="12"/>
      <c r="CE96" s="12"/>
      <c r="CF96" s="12"/>
      <c r="CI96" s="237">
        <v>48</v>
      </c>
      <c r="CJ96" s="33" t="s">
        <v>876</v>
      </c>
      <c r="CK96" s="34"/>
      <c r="CL96" s="34"/>
      <c r="CM96" s="34" t="str">
        <f t="shared" ref="CM96:CM121" si="37">IF((COUNTIF($J$27:$AI$28,CJ96)+COUNTIF($J$72:$AI$77,CJ96))=0,"",(COUNTIF($J$27:$AI$28,CJ96)+COUNTIF($J$72:$AI$77,CJ96)))</f>
        <v/>
      </c>
      <c r="CN96" s="34" t="s">
        <v>296</v>
      </c>
      <c r="CO96" s="281" t="str">
        <f t="shared" ref="CO96:CO121" si="38">IF($J$74=$CJ96,"P",IF($J$76=$CJ96,"X",""))</f>
        <v/>
      </c>
      <c r="CP96" s="281" t="str">
        <f t="shared" ref="CP96:CP121" si="39">IF($J$75=$CJ96,"E",IF($J$77=$CJ96,"PE",""))</f>
        <v/>
      </c>
      <c r="CQ96" s="104" t="str">
        <f t="shared" ref="CQ96:DF111" si="40">IF(K$72=$CJ96,"A","")&amp;IF(K$73=$CJ96,"B","")&amp;IF(K$27=$CJ96,"A'","")&amp;IF(K$28=$CJ96,"B'","")</f>
        <v/>
      </c>
      <c r="CR96" s="104" t="str">
        <f t="shared" si="40"/>
        <v/>
      </c>
      <c r="CS96" s="104" t="str">
        <f t="shared" si="40"/>
        <v/>
      </c>
      <c r="CT96" s="104" t="str">
        <f t="shared" si="40"/>
        <v/>
      </c>
      <c r="CU96" s="104" t="str">
        <f t="shared" si="40"/>
        <v/>
      </c>
      <c r="CV96" s="104" t="str">
        <f t="shared" si="40"/>
        <v/>
      </c>
      <c r="CW96" s="104" t="str">
        <f t="shared" si="40"/>
        <v/>
      </c>
      <c r="CX96" s="104" t="str">
        <f t="shared" si="40"/>
        <v/>
      </c>
      <c r="CY96" s="104" t="str">
        <f t="shared" si="40"/>
        <v/>
      </c>
      <c r="CZ96" s="104" t="str">
        <f t="shared" si="40"/>
        <v/>
      </c>
      <c r="DA96" s="104" t="str">
        <f t="shared" si="40"/>
        <v/>
      </c>
      <c r="DB96" s="104" t="str">
        <f t="shared" si="40"/>
        <v/>
      </c>
      <c r="DC96" s="104" t="str">
        <f t="shared" si="40"/>
        <v/>
      </c>
      <c r="DD96" s="104" t="str">
        <f t="shared" si="40"/>
        <v/>
      </c>
      <c r="DE96" s="104" t="str">
        <f t="shared" si="40"/>
        <v/>
      </c>
      <c r="DF96" s="104" t="str">
        <f t="shared" si="40"/>
        <v/>
      </c>
      <c r="DG96" s="104" t="str">
        <f t="shared" ref="DG96:DO121" si="41">IF(AA$72=$CJ96,"A","")&amp;IF(AA$73=$CJ96,"B","")&amp;IF(AA$27=$CJ96,"A'","")&amp;IF(AA$28=$CJ96,"B'","")</f>
        <v/>
      </c>
      <c r="DH96" s="104" t="str">
        <f t="shared" si="41"/>
        <v/>
      </c>
      <c r="DI96" s="104" t="str">
        <f t="shared" si="41"/>
        <v/>
      </c>
      <c r="DJ96" s="104" t="str">
        <f t="shared" si="41"/>
        <v/>
      </c>
      <c r="DK96" s="104" t="str">
        <f t="shared" si="41"/>
        <v/>
      </c>
      <c r="DL96" s="104" t="str">
        <f t="shared" si="41"/>
        <v/>
      </c>
      <c r="DM96" s="104" t="str">
        <f t="shared" si="41"/>
        <v/>
      </c>
      <c r="DN96" s="104" t="str">
        <f t="shared" si="41"/>
        <v/>
      </c>
      <c r="DO96" s="104" t="str">
        <f t="shared" ref="DO96:DO112" si="42">IF(AI$72=$CJ96,"A","")&amp;IF(AI$73=$CJ96,"B","")&amp;IF(AI$27=$CJ96,"C","")&amp;IF(AI$28=$CJ96,"D","")</f>
        <v/>
      </c>
      <c r="DP96" s="237" t="str">
        <f t="shared" ref="DP96:DP121" si="43">IF($AI$74=$CJ96,"P",IF($AI$76=$CJ96,"X",""))</f>
        <v/>
      </c>
      <c r="DQ96" s="237" t="str">
        <f t="shared" ref="DQ96:DQ121" si="44">IF($AI$75=$CJ96,"E",IF($AI$77=$CJ96,"PE",""))</f>
        <v/>
      </c>
      <c r="DR96" s="104"/>
      <c r="DS96" s="104"/>
      <c r="DT96" s="104"/>
      <c r="DU96" s="104"/>
      <c r="DV96" s="104"/>
      <c r="DW96" s="104"/>
      <c r="DX96" s="104"/>
      <c r="DY96" s="104"/>
      <c r="DZ96" s="104"/>
      <c r="EA96" s="104"/>
      <c r="EB96" s="104"/>
      <c r="EC96" s="104"/>
      <c r="ED96" s="104"/>
      <c r="EE96" s="104"/>
      <c r="EF96" s="104"/>
      <c r="EG96" s="104"/>
      <c r="EH96" s="104"/>
      <c r="EI96" s="104"/>
    </row>
    <row r="97" spans="1:121" s="237" customFormat="1" hidden="1" x14ac:dyDescent="0.15">
      <c r="D97" s="104"/>
      <c r="K97" s="411" t="str">
        <f>IF(バルブ!$R$10&lt;&gt;"■",バルブ!$R$10,IF(AND(バルブ!$R$10="■",K13&lt;&gt;""),K13,""))</f>
        <v>0</v>
      </c>
      <c r="L97" s="411" t="str">
        <f>IF(バルブ!$R$10&lt;&gt;"■",バルブ!$R$10,IF(AND(バルブ!$R$10="■",L13&lt;&gt;""),L13,""))</f>
        <v>0</v>
      </c>
      <c r="M97" s="411" t="str">
        <f>IF(バルブ!$R$10&lt;&gt;"■",バルブ!$R$10,IF(AND(バルブ!$R$10="■",M13&lt;&gt;""),M13,""))</f>
        <v>0</v>
      </c>
      <c r="N97" s="411" t="str">
        <f>IF(バルブ!$R$10&lt;&gt;"■",バルブ!$R$10,IF(AND(バルブ!$R$10="■",N13&lt;&gt;""),N13,""))</f>
        <v>0</v>
      </c>
      <c r="O97" s="411" t="str">
        <f>IF(バルブ!$R$10&lt;&gt;"■",バルブ!$R$10,IF(AND(バルブ!$R$10="■",O13&lt;&gt;""),O13,""))</f>
        <v>0</v>
      </c>
      <c r="P97" s="411" t="str">
        <f>IF(バルブ!$R$10&lt;&gt;"■",バルブ!$R$10,IF(AND(バルブ!$R$10="■",P13&lt;&gt;""),P13,""))</f>
        <v>0</v>
      </c>
      <c r="Q97" s="411" t="str">
        <f>IF(バルブ!$R$10&lt;&gt;"■",バルブ!$R$10,IF(AND(バルブ!$R$10="■",Q13&lt;&gt;""),Q13,""))</f>
        <v>0</v>
      </c>
      <c r="R97" s="411" t="str">
        <f>IF(バルブ!$R$10&lt;&gt;"■",バルブ!$R$10,IF(AND(バルブ!$R$10="■",R13&lt;&gt;""),R13,""))</f>
        <v>0</v>
      </c>
      <c r="S97" s="411" t="str">
        <f>IF(バルブ!$R$10&lt;&gt;"■",バルブ!$R$10,IF(AND(バルブ!$R$10="■",S13&lt;&gt;""),S13,""))</f>
        <v>0</v>
      </c>
      <c r="T97" s="411" t="str">
        <f>IF(バルブ!$R$10&lt;&gt;"■",バルブ!$R$10,IF(AND(バルブ!$R$10="■",T13&lt;&gt;""),T13,""))</f>
        <v>0</v>
      </c>
      <c r="U97" s="411" t="str">
        <f>IF(バルブ!$R$10&lt;&gt;"■",バルブ!$R$10,IF(AND(バルブ!$R$10="■",U13&lt;&gt;""),U13,""))</f>
        <v>0</v>
      </c>
      <c r="V97" s="411" t="str">
        <f>IF(バルブ!$R$10&lt;&gt;"■",バルブ!$R$10,IF(AND(バルブ!$R$10="■",V13&lt;&gt;""),V13,""))</f>
        <v>0</v>
      </c>
      <c r="W97" s="411" t="str">
        <f>IF(バルブ!$R$10&lt;&gt;"■",バルブ!$R$10,IF(AND(バルブ!$R$10="■",W13&lt;&gt;""),W13,""))</f>
        <v>0</v>
      </c>
      <c r="X97" s="411" t="str">
        <f>IF(バルブ!$R$10&lt;&gt;"■",バルブ!$R$10,IF(AND(バルブ!$R$10="■",X13&lt;&gt;""),X13,""))</f>
        <v>0</v>
      </c>
      <c r="Y97" s="411" t="str">
        <f>IF(バルブ!$R$10&lt;&gt;"■",バルブ!$R$10,IF(AND(バルブ!$R$10="■",Y13&lt;&gt;""),Y13,""))</f>
        <v>0</v>
      </c>
      <c r="Z97" s="411" t="str">
        <f>IF(バルブ!$R$10&lt;&gt;"■",バルブ!$R$10,IF(AND(バルブ!$R$10="■",Z13&lt;&gt;""),Z13,""))</f>
        <v>0</v>
      </c>
      <c r="AA97" s="411" t="str">
        <f>IF(バルブ!$R$10&lt;&gt;"■",バルブ!$R$10,IF(AND(バルブ!$R$10="■",AA13&lt;&gt;""),AA13,""))</f>
        <v>0</v>
      </c>
      <c r="AB97" s="411" t="str">
        <f>IF(バルブ!$R$10&lt;&gt;"■",バルブ!$R$10,IF(AND(バルブ!$R$10="■",AB13&lt;&gt;""),AB13,""))</f>
        <v>0</v>
      </c>
      <c r="AC97" s="411" t="str">
        <f>IF(バルブ!$R$10&lt;&gt;"■",バルブ!$R$10,IF(AND(バルブ!$R$10="■",AC13&lt;&gt;""),AC13,""))</f>
        <v>0</v>
      </c>
      <c r="AD97" s="411" t="str">
        <f>IF(バルブ!$R$10&lt;&gt;"■",バルブ!$R$10,IF(AND(バルブ!$R$10="■",AD13&lt;&gt;""),AD13,""))</f>
        <v>0</v>
      </c>
      <c r="AE97" s="411" t="str">
        <f>IF(バルブ!$R$10&lt;&gt;"■",バルブ!$R$10,IF(AND(バルブ!$R$10="■",AE13&lt;&gt;""),AE13,""))</f>
        <v>0</v>
      </c>
      <c r="AF97" s="411" t="str">
        <f>IF(バルブ!$R$10&lt;&gt;"■",バルブ!$R$10,IF(AND(バルブ!$R$10="■",AF13&lt;&gt;""),AF13,""))</f>
        <v>0</v>
      </c>
      <c r="AG97" s="411" t="str">
        <f>IF(バルブ!$R$10&lt;&gt;"■",バルブ!$R$10,IF(AND(バルブ!$R$10="■",AG13&lt;&gt;""),AG13,""))</f>
        <v>0</v>
      </c>
      <c r="AH97" s="411" t="str">
        <f>IF(バルブ!$R$10&lt;&gt;"■",バルブ!$R$10,IF(AND(バルブ!$R$10="■",AH13&lt;&gt;""),AH13,""))</f>
        <v>0</v>
      </c>
      <c r="AI97" s="402"/>
      <c r="AJ97" s="402"/>
      <c r="AK97" s="402"/>
      <c r="AL97" s="402"/>
      <c r="AM97" s="402"/>
      <c r="AN97" s="402"/>
      <c r="AO97" s="402"/>
      <c r="AP97" s="402"/>
      <c r="BB97" s="348"/>
      <c r="BC97" s="348"/>
      <c r="BD97" s="348"/>
      <c r="BE97" s="348"/>
      <c r="BF97" s="348"/>
      <c r="BW97" s="12"/>
      <c r="BX97" s="33" t="s">
        <v>646</v>
      </c>
      <c r="BY97" s="34"/>
      <c r="BZ97" s="34"/>
      <c r="CA97" s="34" t="str">
        <f t="shared" si="36"/>
        <v/>
      </c>
      <c r="CB97" s="34" t="s">
        <v>298</v>
      </c>
      <c r="CC97" s="12"/>
      <c r="CD97" s="12"/>
      <c r="CE97" s="12"/>
      <c r="CF97" s="12"/>
      <c r="CI97" s="237">
        <v>49</v>
      </c>
      <c r="CJ97" s="33" t="s">
        <v>646</v>
      </c>
      <c r="CK97" s="34"/>
      <c r="CL97" s="34"/>
      <c r="CM97" s="34" t="str">
        <f t="shared" si="37"/>
        <v/>
      </c>
      <c r="CN97" s="34" t="s">
        <v>298</v>
      </c>
      <c r="CO97" s="281" t="str">
        <f t="shared" si="38"/>
        <v/>
      </c>
      <c r="CP97" s="281" t="str">
        <f t="shared" si="39"/>
        <v/>
      </c>
      <c r="CQ97" s="104" t="str">
        <f t="shared" si="40"/>
        <v/>
      </c>
      <c r="CR97" s="104" t="str">
        <f t="shared" si="40"/>
        <v/>
      </c>
      <c r="CS97" s="104" t="str">
        <f t="shared" si="40"/>
        <v/>
      </c>
      <c r="CT97" s="104" t="str">
        <f t="shared" si="40"/>
        <v/>
      </c>
      <c r="CU97" s="104" t="str">
        <f t="shared" si="40"/>
        <v/>
      </c>
      <c r="CV97" s="104" t="str">
        <f t="shared" si="40"/>
        <v/>
      </c>
      <c r="CW97" s="104" t="str">
        <f t="shared" si="40"/>
        <v/>
      </c>
      <c r="CX97" s="104" t="str">
        <f t="shared" si="40"/>
        <v/>
      </c>
      <c r="CY97" s="104" t="str">
        <f t="shared" si="40"/>
        <v/>
      </c>
      <c r="CZ97" s="104" t="str">
        <f t="shared" si="40"/>
        <v/>
      </c>
      <c r="DA97" s="104" t="str">
        <f t="shared" si="40"/>
        <v/>
      </c>
      <c r="DB97" s="104" t="str">
        <f t="shared" si="40"/>
        <v/>
      </c>
      <c r="DC97" s="104" t="str">
        <f t="shared" si="40"/>
        <v/>
      </c>
      <c r="DD97" s="104" t="str">
        <f t="shared" si="40"/>
        <v/>
      </c>
      <c r="DE97" s="104" t="str">
        <f t="shared" si="40"/>
        <v/>
      </c>
      <c r="DF97" s="104" t="str">
        <f t="shared" si="40"/>
        <v/>
      </c>
      <c r="DG97" s="104" t="str">
        <f t="shared" si="41"/>
        <v/>
      </c>
      <c r="DH97" s="104" t="str">
        <f t="shared" si="41"/>
        <v/>
      </c>
      <c r="DI97" s="104" t="str">
        <f t="shared" si="41"/>
        <v/>
      </c>
      <c r="DJ97" s="104" t="str">
        <f t="shared" si="41"/>
        <v/>
      </c>
      <c r="DK97" s="104" t="str">
        <f t="shared" si="41"/>
        <v/>
      </c>
      <c r="DL97" s="104" t="str">
        <f t="shared" si="41"/>
        <v/>
      </c>
      <c r="DM97" s="104" t="str">
        <f t="shared" si="41"/>
        <v/>
      </c>
      <c r="DN97" s="104" t="str">
        <f t="shared" si="41"/>
        <v/>
      </c>
      <c r="DO97" s="104" t="str">
        <f t="shared" si="42"/>
        <v/>
      </c>
      <c r="DP97" s="237" t="str">
        <f t="shared" si="43"/>
        <v/>
      </c>
      <c r="DQ97" s="237" t="str">
        <f t="shared" si="44"/>
        <v/>
      </c>
    </row>
    <row r="98" spans="1:121" s="237" customFormat="1" hidden="1" x14ac:dyDescent="0.15">
      <c r="D98" s="104"/>
      <c r="K98" s="411" t="str">
        <f t="shared" ref="K98:AH98" si="45">IF(K17="","",K17)</f>
        <v/>
      </c>
      <c r="L98" s="411" t="str">
        <f t="shared" si="45"/>
        <v/>
      </c>
      <c r="M98" s="411" t="str">
        <f t="shared" si="45"/>
        <v/>
      </c>
      <c r="N98" s="411" t="str">
        <f t="shared" si="45"/>
        <v/>
      </c>
      <c r="O98" s="411" t="str">
        <f t="shared" si="45"/>
        <v/>
      </c>
      <c r="P98" s="411" t="str">
        <f t="shared" si="45"/>
        <v/>
      </c>
      <c r="Q98" s="411" t="str">
        <f t="shared" si="45"/>
        <v/>
      </c>
      <c r="R98" s="411" t="str">
        <f t="shared" si="45"/>
        <v/>
      </c>
      <c r="S98" s="411" t="str">
        <f t="shared" si="45"/>
        <v/>
      </c>
      <c r="T98" s="411" t="str">
        <f t="shared" si="45"/>
        <v/>
      </c>
      <c r="U98" s="411" t="str">
        <f t="shared" si="45"/>
        <v/>
      </c>
      <c r="V98" s="411" t="str">
        <f t="shared" si="45"/>
        <v/>
      </c>
      <c r="W98" s="411" t="str">
        <f t="shared" si="45"/>
        <v/>
      </c>
      <c r="X98" s="411" t="str">
        <f t="shared" si="45"/>
        <v/>
      </c>
      <c r="Y98" s="411" t="str">
        <f t="shared" si="45"/>
        <v/>
      </c>
      <c r="Z98" s="411" t="str">
        <f t="shared" si="45"/>
        <v/>
      </c>
      <c r="AA98" s="411" t="str">
        <f t="shared" si="45"/>
        <v/>
      </c>
      <c r="AB98" s="411" t="str">
        <f t="shared" si="45"/>
        <v/>
      </c>
      <c r="AC98" s="411" t="str">
        <f t="shared" si="45"/>
        <v/>
      </c>
      <c r="AD98" s="411" t="str">
        <f t="shared" si="45"/>
        <v/>
      </c>
      <c r="AE98" s="411" t="str">
        <f t="shared" si="45"/>
        <v/>
      </c>
      <c r="AF98" s="411" t="str">
        <f t="shared" si="45"/>
        <v/>
      </c>
      <c r="AG98" s="411" t="str">
        <f t="shared" si="45"/>
        <v/>
      </c>
      <c r="AH98" s="411" t="str">
        <f t="shared" si="45"/>
        <v/>
      </c>
      <c r="AI98" s="402"/>
      <c r="AJ98" s="402"/>
      <c r="AK98" s="402"/>
      <c r="AL98" s="402"/>
      <c r="AM98" s="402"/>
      <c r="AN98" s="402"/>
      <c r="AO98" s="402"/>
      <c r="AP98" s="402"/>
      <c r="BB98" s="348"/>
      <c r="BC98" s="348"/>
      <c r="BD98" s="348"/>
      <c r="BE98" s="348"/>
      <c r="BF98" s="348"/>
      <c r="BW98" s="12"/>
      <c r="BX98" s="33" t="s">
        <v>634</v>
      </c>
      <c r="BY98" s="34"/>
      <c r="BZ98" s="34"/>
      <c r="CA98" s="34" t="str">
        <f t="shared" si="36"/>
        <v/>
      </c>
      <c r="CB98" s="34" t="s">
        <v>647</v>
      </c>
      <c r="CC98" s="12"/>
      <c r="CE98" s="12"/>
      <c r="CF98" s="12"/>
      <c r="CI98" s="237">
        <v>50</v>
      </c>
      <c r="CJ98" s="33" t="s">
        <v>634</v>
      </c>
      <c r="CK98" s="34"/>
      <c r="CL98" s="34"/>
      <c r="CM98" s="34" t="str">
        <f t="shared" si="37"/>
        <v/>
      </c>
      <c r="CN98" s="34" t="s">
        <v>647</v>
      </c>
      <c r="CO98" s="281" t="str">
        <f t="shared" si="38"/>
        <v/>
      </c>
      <c r="CP98" s="281" t="str">
        <f t="shared" si="39"/>
        <v/>
      </c>
      <c r="CQ98" s="104" t="str">
        <f t="shared" si="40"/>
        <v/>
      </c>
      <c r="CR98" s="104" t="str">
        <f t="shared" si="40"/>
        <v/>
      </c>
      <c r="CS98" s="104" t="str">
        <f t="shared" si="40"/>
        <v/>
      </c>
      <c r="CT98" s="104" t="str">
        <f t="shared" si="40"/>
        <v/>
      </c>
      <c r="CU98" s="104" t="str">
        <f t="shared" si="40"/>
        <v/>
      </c>
      <c r="CV98" s="104" t="str">
        <f t="shared" si="40"/>
        <v/>
      </c>
      <c r="CW98" s="104" t="str">
        <f t="shared" si="40"/>
        <v/>
      </c>
      <c r="CX98" s="104" t="str">
        <f t="shared" si="40"/>
        <v/>
      </c>
      <c r="CY98" s="104" t="str">
        <f t="shared" si="40"/>
        <v/>
      </c>
      <c r="CZ98" s="104" t="str">
        <f t="shared" si="40"/>
        <v/>
      </c>
      <c r="DA98" s="104" t="str">
        <f t="shared" si="40"/>
        <v/>
      </c>
      <c r="DB98" s="104" t="str">
        <f t="shared" si="40"/>
        <v/>
      </c>
      <c r="DC98" s="104" t="str">
        <f t="shared" si="40"/>
        <v/>
      </c>
      <c r="DD98" s="104" t="str">
        <f t="shared" si="40"/>
        <v/>
      </c>
      <c r="DE98" s="104" t="str">
        <f t="shared" si="40"/>
        <v/>
      </c>
      <c r="DF98" s="104" t="str">
        <f t="shared" si="40"/>
        <v/>
      </c>
      <c r="DG98" s="104" t="str">
        <f t="shared" si="41"/>
        <v/>
      </c>
      <c r="DH98" s="104" t="str">
        <f t="shared" si="41"/>
        <v/>
      </c>
      <c r="DI98" s="104" t="str">
        <f t="shared" si="41"/>
        <v/>
      </c>
      <c r="DJ98" s="104" t="str">
        <f t="shared" si="41"/>
        <v/>
      </c>
      <c r="DK98" s="104" t="str">
        <f t="shared" si="41"/>
        <v/>
      </c>
      <c r="DL98" s="104" t="str">
        <f t="shared" si="41"/>
        <v/>
      </c>
      <c r="DM98" s="104" t="str">
        <f t="shared" si="41"/>
        <v/>
      </c>
      <c r="DN98" s="104" t="str">
        <f t="shared" si="41"/>
        <v/>
      </c>
      <c r="DO98" s="104" t="str">
        <f t="shared" si="42"/>
        <v/>
      </c>
      <c r="DP98" s="237" t="str">
        <f t="shared" si="43"/>
        <v/>
      </c>
      <c r="DQ98" s="237" t="str">
        <f t="shared" si="44"/>
        <v/>
      </c>
    </row>
    <row r="99" spans="1:121" s="237" customFormat="1" hidden="1" x14ac:dyDescent="0.15">
      <c r="D99" s="104"/>
      <c r="K99" s="411" t="str">
        <f t="shared" ref="K99:AH99" si="46">IF(K19="","",K19)</f>
        <v/>
      </c>
      <c r="L99" s="411" t="str">
        <f t="shared" si="46"/>
        <v/>
      </c>
      <c r="M99" s="411" t="str">
        <f t="shared" si="46"/>
        <v/>
      </c>
      <c r="N99" s="411" t="str">
        <f t="shared" si="46"/>
        <v/>
      </c>
      <c r="O99" s="411" t="str">
        <f t="shared" si="46"/>
        <v/>
      </c>
      <c r="P99" s="411" t="str">
        <f t="shared" si="46"/>
        <v/>
      </c>
      <c r="Q99" s="411" t="str">
        <f t="shared" si="46"/>
        <v/>
      </c>
      <c r="R99" s="411" t="str">
        <f t="shared" si="46"/>
        <v/>
      </c>
      <c r="S99" s="411" t="str">
        <f t="shared" si="46"/>
        <v/>
      </c>
      <c r="T99" s="411" t="str">
        <f t="shared" si="46"/>
        <v/>
      </c>
      <c r="U99" s="411" t="str">
        <f t="shared" si="46"/>
        <v/>
      </c>
      <c r="V99" s="411" t="str">
        <f t="shared" si="46"/>
        <v/>
      </c>
      <c r="W99" s="411" t="str">
        <f t="shared" si="46"/>
        <v/>
      </c>
      <c r="X99" s="411" t="str">
        <f t="shared" si="46"/>
        <v/>
      </c>
      <c r="Y99" s="411" t="str">
        <f t="shared" si="46"/>
        <v/>
      </c>
      <c r="Z99" s="411" t="str">
        <f t="shared" si="46"/>
        <v/>
      </c>
      <c r="AA99" s="411" t="str">
        <f t="shared" si="46"/>
        <v/>
      </c>
      <c r="AB99" s="411" t="str">
        <f t="shared" si="46"/>
        <v/>
      </c>
      <c r="AC99" s="411" t="str">
        <f t="shared" si="46"/>
        <v/>
      </c>
      <c r="AD99" s="411" t="str">
        <f t="shared" si="46"/>
        <v/>
      </c>
      <c r="AE99" s="411" t="str">
        <f t="shared" si="46"/>
        <v/>
      </c>
      <c r="AF99" s="411" t="str">
        <f t="shared" si="46"/>
        <v/>
      </c>
      <c r="AG99" s="411" t="str">
        <f t="shared" si="46"/>
        <v/>
      </c>
      <c r="AH99" s="411" t="str">
        <f t="shared" si="46"/>
        <v/>
      </c>
      <c r="BB99" s="348"/>
      <c r="BC99" s="348"/>
      <c r="BD99" s="348"/>
      <c r="BE99" s="348"/>
      <c r="BF99" s="348"/>
      <c r="BW99" s="12"/>
      <c r="BX99" s="33" t="s">
        <v>636</v>
      </c>
      <c r="BY99" s="34"/>
      <c r="BZ99" s="34"/>
      <c r="CA99" s="34" t="str">
        <f t="shared" si="36"/>
        <v/>
      </c>
      <c r="CB99" s="34" t="s">
        <v>882</v>
      </c>
      <c r="CC99" s="12"/>
      <c r="CD99" s="12"/>
      <c r="CE99" s="12"/>
      <c r="CF99" s="12"/>
      <c r="CG99" s="12"/>
      <c r="CI99" s="237">
        <v>51</v>
      </c>
      <c r="CJ99" s="33" t="s">
        <v>636</v>
      </c>
      <c r="CK99" s="34"/>
      <c r="CL99" s="34"/>
      <c r="CM99" s="34" t="str">
        <f t="shared" si="37"/>
        <v/>
      </c>
      <c r="CN99" s="34" t="s">
        <v>882</v>
      </c>
      <c r="CO99" s="281" t="str">
        <f t="shared" si="38"/>
        <v/>
      </c>
      <c r="CP99" s="281" t="str">
        <f t="shared" si="39"/>
        <v/>
      </c>
      <c r="CQ99" s="104" t="str">
        <f t="shared" si="40"/>
        <v/>
      </c>
      <c r="CR99" s="104" t="str">
        <f t="shared" si="40"/>
        <v/>
      </c>
      <c r="CS99" s="104" t="str">
        <f t="shared" si="40"/>
        <v/>
      </c>
      <c r="CT99" s="104" t="str">
        <f t="shared" si="40"/>
        <v/>
      </c>
      <c r="CU99" s="104" t="str">
        <f t="shared" si="40"/>
        <v/>
      </c>
      <c r="CV99" s="104" t="str">
        <f t="shared" si="40"/>
        <v/>
      </c>
      <c r="CW99" s="104" t="str">
        <f t="shared" si="40"/>
        <v/>
      </c>
      <c r="CX99" s="104" t="str">
        <f t="shared" si="40"/>
        <v/>
      </c>
      <c r="CY99" s="104" t="str">
        <f t="shared" si="40"/>
        <v/>
      </c>
      <c r="CZ99" s="104" t="str">
        <f t="shared" si="40"/>
        <v/>
      </c>
      <c r="DA99" s="104" t="str">
        <f t="shared" si="40"/>
        <v/>
      </c>
      <c r="DB99" s="104" t="str">
        <f t="shared" si="40"/>
        <v/>
      </c>
      <c r="DC99" s="104" t="str">
        <f t="shared" si="40"/>
        <v/>
      </c>
      <c r="DD99" s="104" t="str">
        <f t="shared" si="40"/>
        <v/>
      </c>
      <c r="DE99" s="104" t="str">
        <f t="shared" si="40"/>
        <v/>
      </c>
      <c r="DF99" s="104" t="str">
        <f t="shared" si="40"/>
        <v/>
      </c>
      <c r="DG99" s="104" t="str">
        <f t="shared" si="41"/>
        <v/>
      </c>
      <c r="DH99" s="104" t="str">
        <f t="shared" si="41"/>
        <v/>
      </c>
      <c r="DI99" s="104" t="str">
        <f t="shared" si="41"/>
        <v/>
      </c>
      <c r="DJ99" s="104" t="str">
        <f t="shared" si="41"/>
        <v/>
      </c>
      <c r="DK99" s="104" t="str">
        <f t="shared" si="41"/>
        <v/>
      </c>
      <c r="DL99" s="104" t="str">
        <f t="shared" si="41"/>
        <v/>
      </c>
      <c r="DM99" s="104" t="str">
        <f t="shared" si="41"/>
        <v/>
      </c>
      <c r="DN99" s="104" t="str">
        <f t="shared" si="41"/>
        <v/>
      </c>
      <c r="DO99" s="104" t="str">
        <f t="shared" si="42"/>
        <v/>
      </c>
      <c r="DP99" s="237" t="str">
        <f t="shared" si="43"/>
        <v/>
      </c>
      <c r="DQ99" s="237" t="str">
        <f t="shared" si="44"/>
        <v/>
      </c>
    </row>
    <row r="100" spans="1:121" s="237" customFormat="1" hidden="1" x14ac:dyDescent="0.15">
      <c r="D100" s="104"/>
      <c r="K100" s="411" t="str">
        <f t="shared" ref="K100:AH100" si="47">IF(K21="","",K21)</f>
        <v/>
      </c>
      <c r="L100" s="411" t="str">
        <f t="shared" si="47"/>
        <v/>
      </c>
      <c r="M100" s="411" t="str">
        <f t="shared" si="47"/>
        <v/>
      </c>
      <c r="N100" s="411" t="str">
        <f t="shared" si="47"/>
        <v/>
      </c>
      <c r="O100" s="411" t="str">
        <f t="shared" si="47"/>
        <v/>
      </c>
      <c r="P100" s="411" t="str">
        <f t="shared" si="47"/>
        <v/>
      </c>
      <c r="Q100" s="411" t="str">
        <f t="shared" si="47"/>
        <v/>
      </c>
      <c r="R100" s="411" t="str">
        <f t="shared" si="47"/>
        <v/>
      </c>
      <c r="S100" s="411" t="str">
        <f t="shared" si="47"/>
        <v/>
      </c>
      <c r="T100" s="411" t="str">
        <f t="shared" si="47"/>
        <v/>
      </c>
      <c r="U100" s="411" t="str">
        <f t="shared" si="47"/>
        <v/>
      </c>
      <c r="V100" s="411" t="str">
        <f t="shared" si="47"/>
        <v/>
      </c>
      <c r="W100" s="411" t="str">
        <f t="shared" si="47"/>
        <v/>
      </c>
      <c r="X100" s="411" t="str">
        <f t="shared" si="47"/>
        <v/>
      </c>
      <c r="Y100" s="411" t="str">
        <f t="shared" si="47"/>
        <v/>
      </c>
      <c r="Z100" s="411" t="str">
        <f t="shared" si="47"/>
        <v/>
      </c>
      <c r="AA100" s="411" t="str">
        <f t="shared" si="47"/>
        <v/>
      </c>
      <c r="AB100" s="411" t="str">
        <f t="shared" si="47"/>
        <v/>
      </c>
      <c r="AC100" s="411" t="str">
        <f t="shared" si="47"/>
        <v/>
      </c>
      <c r="AD100" s="411" t="str">
        <f t="shared" si="47"/>
        <v/>
      </c>
      <c r="AE100" s="411" t="str">
        <f t="shared" si="47"/>
        <v/>
      </c>
      <c r="AF100" s="411" t="str">
        <f t="shared" si="47"/>
        <v/>
      </c>
      <c r="AG100" s="411" t="str">
        <f t="shared" si="47"/>
        <v/>
      </c>
      <c r="AH100" s="411" t="str">
        <f t="shared" si="47"/>
        <v/>
      </c>
      <c r="BB100" s="348"/>
      <c r="BC100" s="348"/>
      <c r="BD100" s="348"/>
      <c r="BE100" s="348"/>
      <c r="BF100" s="348"/>
      <c r="BX100" s="33" t="s">
        <v>632</v>
      </c>
      <c r="BY100" s="34"/>
      <c r="BZ100" s="34"/>
      <c r="CA100" s="34" t="str">
        <f t="shared" si="36"/>
        <v/>
      </c>
      <c r="CB100" s="34" t="s">
        <v>297</v>
      </c>
      <c r="CC100" s="12"/>
      <c r="CD100" s="12"/>
      <c r="CE100" s="12"/>
      <c r="CF100" s="12"/>
      <c r="CG100" s="12"/>
      <c r="CI100" s="237">
        <v>52</v>
      </c>
      <c r="CJ100" s="33" t="s">
        <v>632</v>
      </c>
      <c r="CK100" s="34"/>
      <c r="CL100" s="34"/>
      <c r="CM100" s="34" t="str">
        <f t="shared" si="37"/>
        <v/>
      </c>
      <c r="CN100" s="34" t="s">
        <v>297</v>
      </c>
      <c r="CO100" s="281" t="str">
        <f t="shared" si="38"/>
        <v/>
      </c>
      <c r="CP100" s="281" t="str">
        <f t="shared" si="39"/>
        <v/>
      </c>
      <c r="CQ100" s="104" t="str">
        <f t="shared" si="40"/>
        <v/>
      </c>
      <c r="CR100" s="104" t="str">
        <f t="shared" si="40"/>
        <v/>
      </c>
      <c r="CS100" s="104" t="str">
        <f t="shared" si="40"/>
        <v/>
      </c>
      <c r="CT100" s="104" t="str">
        <f t="shared" si="40"/>
        <v/>
      </c>
      <c r="CU100" s="104" t="str">
        <f t="shared" si="40"/>
        <v/>
      </c>
      <c r="CV100" s="104" t="str">
        <f t="shared" si="40"/>
        <v/>
      </c>
      <c r="CW100" s="104" t="str">
        <f t="shared" si="40"/>
        <v/>
      </c>
      <c r="CX100" s="104" t="str">
        <f t="shared" si="40"/>
        <v/>
      </c>
      <c r="CY100" s="104" t="str">
        <f t="shared" si="40"/>
        <v/>
      </c>
      <c r="CZ100" s="104" t="str">
        <f t="shared" si="40"/>
        <v/>
      </c>
      <c r="DA100" s="104" t="str">
        <f t="shared" si="40"/>
        <v/>
      </c>
      <c r="DB100" s="104" t="str">
        <f t="shared" si="40"/>
        <v/>
      </c>
      <c r="DC100" s="104" t="str">
        <f t="shared" si="40"/>
        <v/>
      </c>
      <c r="DD100" s="104" t="str">
        <f t="shared" si="40"/>
        <v/>
      </c>
      <c r="DE100" s="104" t="str">
        <f t="shared" si="40"/>
        <v/>
      </c>
      <c r="DF100" s="104" t="str">
        <f t="shared" si="40"/>
        <v/>
      </c>
      <c r="DG100" s="104" t="str">
        <f t="shared" si="41"/>
        <v/>
      </c>
      <c r="DH100" s="104" t="str">
        <f t="shared" si="41"/>
        <v/>
      </c>
      <c r="DI100" s="104" t="str">
        <f t="shared" si="41"/>
        <v/>
      </c>
      <c r="DJ100" s="104" t="str">
        <f t="shared" si="41"/>
        <v/>
      </c>
      <c r="DK100" s="104" t="str">
        <f t="shared" si="41"/>
        <v/>
      </c>
      <c r="DL100" s="104" t="str">
        <f t="shared" si="41"/>
        <v/>
      </c>
      <c r="DM100" s="104" t="str">
        <f t="shared" si="41"/>
        <v/>
      </c>
      <c r="DN100" s="104" t="str">
        <f t="shared" si="41"/>
        <v/>
      </c>
      <c r="DO100" s="104" t="str">
        <f t="shared" si="42"/>
        <v/>
      </c>
      <c r="DP100" s="237" t="str">
        <f t="shared" si="43"/>
        <v/>
      </c>
      <c r="DQ100" s="237" t="str">
        <f t="shared" si="44"/>
        <v/>
      </c>
    </row>
    <row r="101" spans="1:121" s="237" customFormat="1" hidden="1" x14ac:dyDescent="0.15">
      <c r="D101" s="104"/>
      <c r="K101" s="411" t="str">
        <f>IF(K23="","",K23)</f>
        <v/>
      </c>
      <c r="L101" s="411" t="str">
        <f t="shared" ref="L101:AH101" si="48">IF(L23="","",L23)</f>
        <v/>
      </c>
      <c r="M101" s="411" t="str">
        <f t="shared" si="48"/>
        <v/>
      </c>
      <c r="N101" s="411" t="str">
        <f t="shared" si="48"/>
        <v/>
      </c>
      <c r="O101" s="411" t="str">
        <f t="shared" si="48"/>
        <v/>
      </c>
      <c r="P101" s="411" t="str">
        <f t="shared" si="48"/>
        <v/>
      </c>
      <c r="Q101" s="411" t="str">
        <f t="shared" si="48"/>
        <v/>
      </c>
      <c r="R101" s="411" t="str">
        <f t="shared" si="48"/>
        <v/>
      </c>
      <c r="S101" s="411" t="str">
        <f t="shared" si="48"/>
        <v/>
      </c>
      <c r="T101" s="411" t="str">
        <f t="shared" si="48"/>
        <v/>
      </c>
      <c r="U101" s="411" t="str">
        <f t="shared" si="48"/>
        <v/>
      </c>
      <c r="V101" s="411" t="str">
        <f t="shared" si="48"/>
        <v/>
      </c>
      <c r="W101" s="411" t="str">
        <f t="shared" si="48"/>
        <v/>
      </c>
      <c r="X101" s="411" t="str">
        <f t="shared" si="48"/>
        <v/>
      </c>
      <c r="Y101" s="411" t="str">
        <f t="shared" si="48"/>
        <v/>
      </c>
      <c r="Z101" s="411" t="str">
        <f t="shared" si="48"/>
        <v/>
      </c>
      <c r="AA101" s="411" t="str">
        <f t="shared" si="48"/>
        <v/>
      </c>
      <c r="AB101" s="411" t="str">
        <f t="shared" si="48"/>
        <v/>
      </c>
      <c r="AC101" s="411" t="str">
        <f t="shared" si="48"/>
        <v/>
      </c>
      <c r="AD101" s="411" t="str">
        <f t="shared" si="48"/>
        <v/>
      </c>
      <c r="AE101" s="411" t="str">
        <f t="shared" si="48"/>
        <v/>
      </c>
      <c r="AF101" s="411" t="str">
        <f t="shared" si="48"/>
        <v/>
      </c>
      <c r="AG101" s="411" t="str">
        <f t="shared" si="48"/>
        <v/>
      </c>
      <c r="AH101" s="411" t="str">
        <f t="shared" si="48"/>
        <v/>
      </c>
      <c r="BB101" s="348"/>
      <c r="BC101" s="348"/>
      <c r="BD101" s="348"/>
      <c r="BE101" s="348"/>
      <c r="BF101" s="348"/>
      <c r="BX101" s="33" t="s">
        <v>633</v>
      </c>
      <c r="BY101" s="34"/>
      <c r="BZ101" s="34"/>
      <c r="CA101" s="34" t="str">
        <f t="shared" si="36"/>
        <v/>
      </c>
      <c r="CB101" s="34" t="s">
        <v>299</v>
      </c>
      <c r="CC101" s="12"/>
      <c r="CD101" s="12"/>
      <c r="CE101" s="12"/>
      <c r="CF101" s="12"/>
      <c r="CG101" s="12"/>
      <c r="CI101" s="237">
        <v>53</v>
      </c>
      <c r="CJ101" s="33" t="s">
        <v>633</v>
      </c>
      <c r="CK101" s="34"/>
      <c r="CL101" s="34"/>
      <c r="CM101" s="34" t="str">
        <f t="shared" si="37"/>
        <v/>
      </c>
      <c r="CN101" s="34" t="s">
        <v>299</v>
      </c>
      <c r="CO101" s="281" t="str">
        <f t="shared" si="38"/>
        <v/>
      </c>
      <c r="CP101" s="281" t="str">
        <f t="shared" si="39"/>
        <v/>
      </c>
      <c r="CQ101" s="104" t="str">
        <f t="shared" si="40"/>
        <v/>
      </c>
      <c r="CR101" s="104" t="str">
        <f t="shared" si="40"/>
        <v/>
      </c>
      <c r="CS101" s="104" t="str">
        <f t="shared" si="40"/>
        <v/>
      </c>
      <c r="CT101" s="104" t="str">
        <f t="shared" si="40"/>
        <v/>
      </c>
      <c r="CU101" s="104" t="str">
        <f t="shared" si="40"/>
        <v/>
      </c>
      <c r="CV101" s="104" t="str">
        <f t="shared" si="40"/>
        <v/>
      </c>
      <c r="CW101" s="104" t="str">
        <f t="shared" si="40"/>
        <v/>
      </c>
      <c r="CX101" s="104" t="str">
        <f t="shared" si="40"/>
        <v/>
      </c>
      <c r="CY101" s="104" t="str">
        <f t="shared" si="40"/>
        <v/>
      </c>
      <c r="CZ101" s="104" t="str">
        <f t="shared" si="40"/>
        <v/>
      </c>
      <c r="DA101" s="104" t="str">
        <f t="shared" si="40"/>
        <v/>
      </c>
      <c r="DB101" s="104" t="str">
        <f t="shared" si="40"/>
        <v/>
      </c>
      <c r="DC101" s="104" t="str">
        <f t="shared" si="40"/>
        <v/>
      </c>
      <c r="DD101" s="104" t="str">
        <f t="shared" si="40"/>
        <v/>
      </c>
      <c r="DE101" s="104" t="str">
        <f t="shared" si="40"/>
        <v/>
      </c>
      <c r="DF101" s="104" t="str">
        <f t="shared" si="40"/>
        <v/>
      </c>
      <c r="DG101" s="104" t="str">
        <f t="shared" si="41"/>
        <v/>
      </c>
      <c r="DH101" s="104" t="str">
        <f t="shared" si="41"/>
        <v/>
      </c>
      <c r="DI101" s="104" t="str">
        <f t="shared" si="41"/>
        <v/>
      </c>
      <c r="DJ101" s="104" t="str">
        <f t="shared" si="41"/>
        <v/>
      </c>
      <c r="DK101" s="104" t="str">
        <f t="shared" si="41"/>
        <v/>
      </c>
      <c r="DL101" s="104" t="str">
        <f t="shared" si="41"/>
        <v/>
      </c>
      <c r="DM101" s="104" t="str">
        <f t="shared" si="41"/>
        <v/>
      </c>
      <c r="DN101" s="104" t="str">
        <f t="shared" si="41"/>
        <v/>
      </c>
      <c r="DO101" s="104" t="str">
        <f t="shared" si="42"/>
        <v/>
      </c>
      <c r="DP101" s="237" t="str">
        <f t="shared" si="43"/>
        <v/>
      </c>
      <c r="DQ101" s="237" t="str">
        <f t="shared" si="44"/>
        <v/>
      </c>
    </row>
    <row r="102" spans="1:121" s="237" customFormat="1" hidden="1" x14ac:dyDescent="0.15">
      <c r="D102" s="104"/>
      <c r="K102" s="411" t="s">
        <v>201</v>
      </c>
      <c r="L102" s="411" t="s">
        <v>201</v>
      </c>
      <c r="M102" s="411" t="s">
        <v>201</v>
      </c>
      <c r="N102" s="411" t="s">
        <v>201</v>
      </c>
      <c r="O102" s="411" t="s">
        <v>201</v>
      </c>
      <c r="P102" s="411" t="s">
        <v>201</v>
      </c>
      <c r="Q102" s="411" t="s">
        <v>201</v>
      </c>
      <c r="R102" s="411" t="s">
        <v>201</v>
      </c>
      <c r="S102" s="411" t="s">
        <v>201</v>
      </c>
      <c r="T102" s="411" t="s">
        <v>201</v>
      </c>
      <c r="U102" s="411" t="s">
        <v>201</v>
      </c>
      <c r="V102" s="411" t="s">
        <v>201</v>
      </c>
      <c r="W102" s="411" t="s">
        <v>201</v>
      </c>
      <c r="X102" s="411" t="s">
        <v>201</v>
      </c>
      <c r="Y102" s="411" t="s">
        <v>201</v>
      </c>
      <c r="Z102" s="411" t="s">
        <v>201</v>
      </c>
      <c r="AA102" s="411" t="s">
        <v>201</v>
      </c>
      <c r="AB102" s="411" t="s">
        <v>201</v>
      </c>
      <c r="AC102" s="411" t="s">
        <v>201</v>
      </c>
      <c r="AD102" s="411" t="s">
        <v>201</v>
      </c>
      <c r="AE102" s="411" t="s">
        <v>201</v>
      </c>
      <c r="AF102" s="411" t="s">
        <v>201</v>
      </c>
      <c r="AG102" s="411" t="s">
        <v>201</v>
      </c>
      <c r="AH102" s="411" t="s">
        <v>201</v>
      </c>
      <c r="BB102" s="348"/>
      <c r="BC102" s="348"/>
      <c r="BD102" s="348"/>
      <c r="BE102" s="348"/>
      <c r="BF102" s="348"/>
      <c r="BX102" s="33" t="s">
        <v>635</v>
      </c>
      <c r="BY102" s="34"/>
      <c r="BZ102" s="34"/>
      <c r="CA102" s="34" t="str">
        <f t="shared" si="36"/>
        <v/>
      </c>
      <c r="CB102" s="34" t="s">
        <v>648</v>
      </c>
      <c r="CD102" s="12"/>
      <c r="CE102" s="12"/>
      <c r="CF102" s="12"/>
      <c r="CG102" s="12"/>
      <c r="CI102" s="237">
        <v>54</v>
      </c>
      <c r="CJ102" s="33" t="s">
        <v>635</v>
      </c>
      <c r="CK102" s="34"/>
      <c r="CL102" s="34"/>
      <c r="CM102" s="34" t="str">
        <f t="shared" si="37"/>
        <v/>
      </c>
      <c r="CN102" s="34" t="s">
        <v>648</v>
      </c>
      <c r="CO102" s="281" t="str">
        <f t="shared" si="38"/>
        <v/>
      </c>
      <c r="CP102" s="281" t="str">
        <f t="shared" si="39"/>
        <v/>
      </c>
      <c r="CQ102" s="104" t="str">
        <f t="shared" si="40"/>
        <v/>
      </c>
      <c r="CR102" s="104" t="str">
        <f t="shared" si="40"/>
        <v/>
      </c>
      <c r="CS102" s="104" t="str">
        <f t="shared" si="40"/>
        <v/>
      </c>
      <c r="CT102" s="104" t="str">
        <f t="shared" si="40"/>
        <v/>
      </c>
      <c r="CU102" s="104" t="str">
        <f t="shared" si="40"/>
        <v/>
      </c>
      <c r="CV102" s="104" t="str">
        <f t="shared" si="40"/>
        <v/>
      </c>
      <c r="CW102" s="104" t="str">
        <f t="shared" si="40"/>
        <v/>
      </c>
      <c r="CX102" s="104" t="str">
        <f t="shared" si="40"/>
        <v/>
      </c>
      <c r="CY102" s="104" t="str">
        <f t="shared" si="40"/>
        <v/>
      </c>
      <c r="CZ102" s="104" t="str">
        <f t="shared" si="40"/>
        <v/>
      </c>
      <c r="DA102" s="104" t="str">
        <f t="shared" si="40"/>
        <v/>
      </c>
      <c r="DB102" s="104" t="str">
        <f t="shared" si="40"/>
        <v/>
      </c>
      <c r="DC102" s="104" t="str">
        <f t="shared" si="40"/>
        <v/>
      </c>
      <c r="DD102" s="104" t="str">
        <f t="shared" si="40"/>
        <v/>
      </c>
      <c r="DE102" s="104" t="str">
        <f t="shared" si="40"/>
        <v/>
      </c>
      <c r="DF102" s="104" t="str">
        <f t="shared" si="40"/>
        <v/>
      </c>
      <c r="DG102" s="104" t="str">
        <f t="shared" si="41"/>
        <v/>
      </c>
      <c r="DH102" s="104" t="str">
        <f t="shared" si="41"/>
        <v/>
      </c>
      <c r="DI102" s="104" t="str">
        <f t="shared" si="41"/>
        <v/>
      </c>
      <c r="DJ102" s="104" t="str">
        <f t="shared" si="41"/>
        <v/>
      </c>
      <c r="DK102" s="104" t="str">
        <f t="shared" si="41"/>
        <v/>
      </c>
      <c r="DL102" s="104" t="str">
        <f t="shared" si="41"/>
        <v/>
      </c>
      <c r="DM102" s="104" t="str">
        <f t="shared" si="41"/>
        <v/>
      </c>
      <c r="DN102" s="104" t="str">
        <f t="shared" si="41"/>
        <v/>
      </c>
      <c r="DO102" s="104" t="str">
        <f t="shared" si="42"/>
        <v/>
      </c>
      <c r="DP102" s="237" t="str">
        <f t="shared" si="43"/>
        <v/>
      </c>
      <c r="DQ102" s="237" t="str">
        <f t="shared" si="44"/>
        <v/>
      </c>
    </row>
    <row r="103" spans="1:121" s="237" customFormat="1" hidden="1" x14ac:dyDescent="0.15">
      <c r="D103" s="104"/>
      <c r="K103" s="411" t="str">
        <f>バルブ!$R$13</f>
        <v>5</v>
      </c>
      <c r="L103" s="411" t="str">
        <f>バルブ!$R$13</f>
        <v>5</v>
      </c>
      <c r="M103" s="411" t="str">
        <f>バルブ!$R$13</f>
        <v>5</v>
      </c>
      <c r="N103" s="411" t="str">
        <f>バルブ!$R$13</f>
        <v>5</v>
      </c>
      <c r="O103" s="411" t="str">
        <f>バルブ!$R$13</f>
        <v>5</v>
      </c>
      <c r="P103" s="411" t="str">
        <f>バルブ!$R$13</f>
        <v>5</v>
      </c>
      <c r="Q103" s="411" t="str">
        <f>バルブ!$R$13</f>
        <v>5</v>
      </c>
      <c r="R103" s="411" t="str">
        <f>バルブ!$R$13</f>
        <v>5</v>
      </c>
      <c r="S103" s="411" t="str">
        <f>バルブ!$R$13</f>
        <v>5</v>
      </c>
      <c r="T103" s="411" t="str">
        <f>バルブ!$R$13</f>
        <v>5</v>
      </c>
      <c r="U103" s="411" t="str">
        <f>バルブ!$R$13</f>
        <v>5</v>
      </c>
      <c r="V103" s="411" t="str">
        <f>バルブ!$R$13</f>
        <v>5</v>
      </c>
      <c r="W103" s="411" t="str">
        <f>バルブ!$R$13</f>
        <v>5</v>
      </c>
      <c r="X103" s="411" t="str">
        <f>バルブ!$R$13</f>
        <v>5</v>
      </c>
      <c r="Y103" s="411" t="str">
        <f>バルブ!$R$13</f>
        <v>5</v>
      </c>
      <c r="Z103" s="411" t="str">
        <f>バルブ!$R$13</f>
        <v>5</v>
      </c>
      <c r="AA103" s="411" t="str">
        <f>バルブ!$R$13</f>
        <v>5</v>
      </c>
      <c r="AB103" s="411" t="str">
        <f>バルブ!$R$13</f>
        <v>5</v>
      </c>
      <c r="AC103" s="411" t="str">
        <f>バルブ!$R$13</f>
        <v>5</v>
      </c>
      <c r="AD103" s="411" t="str">
        <f>バルブ!$R$13</f>
        <v>5</v>
      </c>
      <c r="AE103" s="411" t="str">
        <f>バルブ!$R$13</f>
        <v>5</v>
      </c>
      <c r="AF103" s="411" t="str">
        <f>バルブ!$R$13</f>
        <v>5</v>
      </c>
      <c r="AG103" s="411" t="str">
        <f>バルブ!$R$13</f>
        <v>5</v>
      </c>
      <c r="AH103" s="411" t="str">
        <f>バルブ!$R$13</f>
        <v>5</v>
      </c>
      <c r="BB103" s="348"/>
      <c r="BC103" s="348"/>
      <c r="BD103" s="348"/>
      <c r="BE103" s="348"/>
      <c r="BF103" s="348"/>
      <c r="BX103" s="33" t="s">
        <v>877</v>
      </c>
      <c r="BY103" s="34"/>
      <c r="BZ103" s="34"/>
      <c r="CA103" s="34" t="str">
        <f t="shared" si="36"/>
        <v/>
      </c>
      <c r="CB103" s="34" t="s">
        <v>883</v>
      </c>
      <c r="CI103" s="237">
        <v>55</v>
      </c>
      <c r="CJ103" s="33" t="s">
        <v>877</v>
      </c>
      <c r="CK103" s="34"/>
      <c r="CL103" s="34"/>
      <c r="CM103" s="34" t="str">
        <f t="shared" si="37"/>
        <v/>
      </c>
      <c r="CN103" s="34" t="s">
        <v>883</v>
      </c>
      <c r="CO103" s="281" t="str">
        <f t="shared" si="38"/>
        <v/>
      </c>
      <c r="CP103" s="281" t="str">
        <f t="shared" si="39"/>
        <v/>
      </c>
      <c r="CQ103" s="104" t="str">
        <f t="shared" si="40"/>
        <v/>
      </c>
      <c r="CR103" s="104" t="str">
        <f t="shared" si="40"/>
        <v/>
      </c>
      <c r="CS103" s="104" t="str">
        <f t="shared" si="40"/>
        <v/>
      </c>
      <c r="CT103" s="104" t="str">
        <f t="shared" si="40"/>
        <v/>
      </c>
      <c r="CU103" s="104" t="str">
        <f t="shared" si="40"/>
        <v/>
      </c>
      <c r="CV103" s="104" t="str">
        <f t="shared" si="40"/>
        <v/>
      </c>
      <c r="CW103" s="104" t="str">
        <f t="shared" si="40"/>
        <v/>
      </c>
      <c r="CX103" s="104" t="str">
        <f t="shared" si="40"/>
        <v/>
      </c>
      <c r="CY103" s="104" t="str">
        <f t="shared" si="40"/>
        <v/>
      </c>
      <c r="CZ103" s="104" t="str">
        <f t="shared" si="40"/>
        <v/>
      </c>
      <c r="DA103" s="104" t="str">
        <f t="shared" si="40"/>
        <v/>
      </c>
      <c r="DB103" s="104" t="str">
        <f t="shared" si="40"/>
        <v/>
      </c>
      <c r="DC103" s="104" t="str">
        <f t="shared" si="40"/>
        <v/>
      </c>
      <c r="DD103" s="104" t="str">
        <f t="shared" si="40"/>
        <v/>
      </c>
      <c r="DE103" s="104" t="str">
        <f t="shared" si="40"/>
        <v/>
      </c>
      <c r="DF103" s="104" t="str">
        <f t="shared" si="40"/>
        <v/>
      </c>
      <c r="DG103" s="104" t="str">
        <f t="shared" si="41"/>
        <v/>
      </c>
      <c r="DH103" s="104" t="str">
        <f t="shared" si="41"/>
        <v/>
      </c>
      <c r="DI103" s="104" t="str">
        <f t="shared" si="41"/>
        <v/>
      </c>
      <c r="DJ103" s="104" t="str">
        <f t="shared" si="41"/>
        <v/>
      </c>
      <c r="DK103" s="104" t="str">
        <f t="shared" si="41"/>
        <v/>
      </c>
      <c r="DL103" s="104" t="str">
        <f t="shared" si="41"/>
        <v/>
      </c>
      <c r="DM103" s="104" t="str">
        <f t="shared" si="41"/>
        <v/>
      </c>
      <c r="DN103" s="104" t="str">
        <f t="shared" si="41"/>
        <v/>
      </c>
      <c r="DO103" s="104" t="str">
        <f t="shared" si="42"/>
        <v/>
      </c>
      <c r="DP103" s="237" t="str">
        <f t="shared" si="43"/>
        <v/>
      </c>
      <c r="DQ103" s="237" t="str">
        <f t="shared" si="44"/>
        <v/>
      </c>
    </row>
    <row r="104" spans="1:121" s="237" customFormat="1" hidden="1" x14ac:dyDescent="0.15">
      <c r="K104" s="411" t="str">
        <f>IF(バルブ!$R$16="無記号","",バルブ!$R$16)</f>
        <v/>
      </c>
      <c r="L104" s="411" t="str">
        <f>IF(バルブ!$R$16="無記号","",バルブ!$R$16)</f>
        <v/>
      </c>
      <c r="M104" s="411" t="str">
        <f>IF(バルブ!$R$16="無記号","",バルブ!$R$16)</f>
        <v/>
      </c>
      <c r="N104" s="411" t="str">
        <f>IF(バルブ!$R$16="無記号","",バルブ!$R$16)</f>
        <v/>
      </c>
      <c r="O104" s="411" t="str">
        <f>IF(バルブ!$R$16="無記号","",バルブ!$R$16)</f>
        <v/>
      </c>
      <c r="P104" s="411" t="str">
        <f>IF(バルブ!$R$16="無記号","",バルブ!$R$16)</f>
        <v/>
      </c>
      <c r="Q104" s="411" t="str">
        <f>IF(バルブ!$R$16="無記号","",バルブ!$R$16)</f>
        <v/>
      </c>
      <c r="R104" s="411" t="str">
        <f>IF(バルブ!$R$16="無記号","",バルブ!$R$16)</f>
        <v/>
      </c>
      <c r="S104" s="411" t="str">
        <f>IF(バルブ!$R$16="無記号","",バルブ!$R$16)</f>
        <v/>
      </c>
      <c r="T104" s="411" t="str">
        <f>IF(バルブ!$R$16="無記号","",バルブ!$R$16)</f>
        <v/>
      </c>
      <c r="U104" s="411" t="str">
        <f>IF(バルブ!$R$16="無記号","",バルブ!$R$16)</f>
        <v/>
      </c>
      <c r="V104" s="411" t="str">
        <f>IF(バルブ!$R$16="無記号","",バルブ!$R$16)</f>
        <v/>
      </c>
      <c r="W104" s="411" t="str">
        <f>IF(バルブ!$R$16="無記号","",バルブ!$R$16)</f>
        <v/>
      </c>
      <c r="X104" s="411" t="str">
        <f>IF(バルブ!$R$16="無記号","",バルブ!$R$16)</f>
        <v/>
      </c>
      <c r="Y104" s="411" t="str">
        <f>IF(バルブ!$R$16="無記号","",バルブ!$R$16)</f>
        <v/>
      </c>
      <c r="Z104" s="411" t="str">
        <f>IF(バルブ!$R$16="無記号","",バルブ!$R$16)</f>
        <v/>
      </c>
      <c r="AA104" s="411" t="str">
        <f>IF(バルブ!$R$16="無記号","",バルブ!$R$16)</f>
        <v/>
      </c>
      <c r="AB104" s="411" t="str">
        <f>IF(バルブ!$R$16="無記号","",バルブ!$R$16)</f>
        <v/>
      </c>
      <c r="AC104" s="411" t="str">
        <f>IF(バルブ!$R$16="無記号","",バルブ!$R$16)</f>
        <v/>
      </c>
      <c r="AD104" s="411" t="str">
        <f>IF(バルブ!$R$16="無記号","",バルブ!$R$16)</f>
        <v/>
      </c>
      <c r="AE104" s="411" t="str">
        <f>IF(バルブ!$R$16="無記号","",バルブ!$R$16)</f>
        <v/>
      </c>
      <c r="AF104" s="411" t="str">
        <f>IF(バルブ!$R$16="無記号","",バルブ!$R$16)</f>
        <v/>
      </c>
      <c r="AG104" s="411" t="str">
        <f>IF(バルブ!$R$16="無記号","",バルブ!$R$16)</f>
        <v/>
      </c>
      <c r="AH104" s="411" t="str">
        <f>IF(バルブ!$R$16="無記号","",バルブ!$R$16)</f>
        <v/>
      </c>
      <c r="BB104" s="348"/>
      <c r="BC104" s="348"/>
      <c r="BD104" s="348"/>
      <c r="BE104" s="348"/>
      <c r="BF104" s="348"/>
      <c r="BX104" s="33" t="s">
        <v>637</v>
      </c>
      <c r="BY104" s="34"/>
      <c r="BZ104" s="34"/>
      <c r="CA104" s="34" t="str">
        <f t="shared" si="36"/>
        <v/>
      </c>
      <c r="CB104" s="34" t="s">
        <v>884</v>
      </c>
      <c r="CI104" s="237">
        <v>56</v>
      </c>
      <c r="CJ104" s="33" t="s">
        <v>637</v>
      </c>
      <c r="CK104" s="34"/>
      <c r="CL104" s="34"/>
      <c r="CM104" s="34" t="str">
        <f t="shared" si="37"/>
        <v/>
      </c>
      <c r="CN104" s="34" t="s">
        <v>884</v>
      </c>
      <c r="CO104" s="281" t="str">
        <f t="shared" si="38"/>
        <v/>
      </c>
      <c r="CP104" s="281" t="str">
        <f t="shared" si="39"/>
        <v/>
      </c>
      <c r="CQ104" s="104" t="str">
        <f t="shared" si="40"/>
        <v/>
      </c>
      <c r="CR104" s="104" t="str">
        <f t="shared" si="40"/>
        <v/>
      </c>
      <c r="CS104" s="104" t="str">
        <f t="shared" si="40"/>
        <v/>
      </c>
      <c r="CT104" s="104" t="str">
        <f t="shared" si="40"/>
        <v/>
      </c>
      <c r="CU104" s="104" t="str">
        <f t="shared" si="40"/>
        <v/>
      </c>
      <c r="CV104" s="104" t="str">
        <f t="shared" si="40"/>
        <v/>
      </c>
      <c r="CW104" s="104" t="str">
        <f t="shared" si="40"/>
        <v/>
      </c>
      <c r="CX104" s="104" t="str">
        <f t="shared" si="40"/>
        <v/>
      </c>
      <c r="CY104" s="104" t="str">
        <f t="shared" si="40"/>
        <v/>
      </c>
      <c r="CZ104" s="104" t="str">
        <f t="shared" si="40"/>
        <v/>
      </c>
      <c r="DA104" s="104" t="str">
        <f t="shared" si="40"/>
        <v/>
      </c>
      <c r="DB104" s="104" t="str">
        <f t="shared" si="40"/>
        <v/>
      </c>
      <c r="DC104" s="104" t="str">
        <f t="shared" si="40"/>
        <v/>
      </c>
      <c r="DD104" s="104" t="str">
        <f t="shared" si="40"/>
        <v/>
      </c>
      <c r="DE104" s="104" t="str">
        <f t="shared" si="40"/>
        <v/>
      </c>
      <c r="DF104" s="104" t="str">
        <f t="shared" si="40"/>
        <v/>
      </c>
      <c r="DG104" s="104" t="str">
        <f t="shared" si="41"/>
        <v/>
      </c>
      <c r="DH104" s="104" t="str">
        <f t="shared" si="41"/>
        <v/>
      </c>
      <c r="DI104" s="104" t="str">
        <f t="shared" si="41"/>
        <v/>
      </c>
      <c r="DJ104" s="104" t="str">
        <f t="shared" si="41"/>
        <v/>
      </c>
      <c r="DK104" s="104" t="str">
        <f t="shared" si="41"/>
        <v/>
      </c>
      <c r="DL104" s="104" t="str">
        <f t="shared" si="41"/>
        <v/>
      </c>
      <c r="DM104" s="104" t="str">
        <f t="shared" si="41"/>
        <v/>
      </c>
      <c r="DN104" s="104" t="str">
        <f t="shared" si="41"/>
        <v/>
      </c>
      <c r="DO104" s="104" t="str">
        <f t="shared" si="42"/>
        <v/>
      </c>
      <c r="DP104" s="237" t="str">
        <f t="shared" si="43"/>
        <v/>
      </c>
      <c r="DQ104" s="237" t="str">
        <f t="shared" si="44"/>
        <v/>
      </c>
    </row>
    <row r="105" spans="1:121" s="237" customFormat="1" hidden="1" x14ac:dyDescent="0.15">
      <c r="K105" s="411" t="str">
        <f>IF(バルブ!$T$19&lt;&gt;$AJ$105,バルブ!$T$19,IF(K15="","",K15))</f>
        <v/>
      </c>
      <c r="L105" s="411" t="str">
        <f>IF(バルブ!$T$19&lt;&gt;$AJ$105,バルブ!$T$19,IF(L15="","",L15))</f>
        <v/>
      </c>
      <c r="M105" s="411" t="str">
        <f>IF(バルブ!$T$19&lt;&gt;$AJ$105,バルブ!$T$19,IF(M15="","",M15))</f>
        <v/>
      </c>
      <c r="N105" s="411" t="str">
        <f>IF(バルブ!$T$19&lt;&gt;$AJ$105,バルブ!$T$19,IF(N15="","",N15))</f>
        <v/>
      </c>
      <c r="O105" s="411" t="str">
        <f>IF(バルブ!$T$19&lt;&gt;$AJ$105,バルブ!$T$19,IF(O15="","",O15))</f>
        <v/>
      </c>
      <c r="P105" s="411" t="str">
        <f>IF(バルブ!$T$19&lt;&gt;$AJ$105,バルブ!$T$19,IF(P15="","",P15))</f>
        <v/>
      </c>
      <c r="Q105" s="411" t="str">
        <f>IF(バルブ!$T$19&lt;&gt;$AJ$105,バルブ!$T$19,IF(Q15="","",Q15))</f>
        <v/>
      </c>
      <c r="R105" s="411" t="str">
        <f>IF(バルブ!$T$19&lt;&gt;$AJ$105,バルブ!$T$19,IF(R15="","",R15))</f>
        <v/>
      </c>
      <c r="S105" s="411" t="str">
        <f>IF(バルブ!$T$19&lt;&gt;$AJ$105,バルブ!$T$19,IF(S15="","",S15))</f>
        <v/>
      </c>
      <c r="T105" s="411" t="str">
        <f>IF(バルブ!$T$19&lt;&gt;$AJ$105,バルブ!$T$19,IF(T15="","",T15))</f>
        <v/>
      </c>
      <c r="U105" s="411" t="str">
        <f>IF(バルブ!$T$19&lt;&gt;$AJ$105,バルブ!$T$19,IF(U15="","",U15))</f>
        <v/>
      </c>
      <c r="V105" s="411" t="str">
        <f>IF(バルブ!$T$19&lt;&gt;$AJ$105,バルブ!$T$19,IF(V15="","",V15))</f>
        <v/>
      </c>
      <c r="W105" s="411" t="str">
        <f>IF(バルブ!$T$19&lt;&gt;$AJ$105,バルブ!$T$19,IF(W15="","",W15))</f>
        <v/>
      </c>
      <c r="X105" s="411" t="str">
        <f>IF(バルブ!$T$19&lt;&gt;$AJ$105,バルブ!$T$19,IF(X15="","",X15))</f>
        <v/>
      </c>
      <c r="Y105" s="411" t="str">
        <f>IF(バルブ!$T$19&lt;&gt;$AJ$105,バルブ!$T$19,IF(Y15="","",Y15))</f>
        <v/>
      </c>
      <c r="Z105" s="411" t="str">
        <f>IF(バルブ!$T$19&lt;&gt;$AJ$105,バルブ!$T$19,IF(Z15="","",Z15))</f>
        <v/>
      </c>
      <c r="AA105" s="411" t="str">
        <f>IF(バルブ!$T$19&lt;&gt;$AJ$105,バルブ!$T$19,IF(AA15="","",AA15))</f>
        <v/>
      </c>
      <c r="AB105" s="411" t="str">
        <f>IF(バルブ!$T$19&lt;&gt;$AJ$105,バルブ!$T$19,IF(AB15="","",AB15))</f>
        <v/>
      </c>
      <c r="AC105" s="411" t="str">
        <f>IF(バルブ!$T$19&lt;&gt;$AJ$105,バルブ!$T$19,IF(AC15="","",AC15))</f>
        <v/>
      </c>
      <c r="AD105" s="411" t="str">
        <f>IF(バルブ!$T$19&lt;&gt;$AJ$105,バルブ!$T$19,IF(AD15="","",AD15))</f>
        <v/>
      </c>
      <c r="AE105" s="411" t="str">
        <f>IF(バルブ!$T$19&lt;&gt;$AJ$105,バルブ!$T$19,IF(AE15="","",AE15))</f>
        <v/>
      </c>
      <c r="AF105" s="411" t="str">
        <f>IF(バルブ!$T$19&lt;&gt;$AJ$105,バルブ!$T$19,IF(AF15="","",AF15))</f>
        <v/>
      </c>
      <c r="AG105" s="411" t="str">
        <f>IF(バルブ!$T$19&lt;&gt;$AJ$105,バルブ!$T$19,IF(AG15="","",AG15))</f>
        <v/>
      </c>
      <c r="AH105" s="411" t="str">
        <f>IF(バルブ!$T$19&lt;&gt;$AJ$105,バルブ!$T$19,IF(AH15="","",AH15))</f>
        <v/>
      </c>
      <c r="AJ105" s="237" t="s">
        <v>73</v>
      </c>
      <c r="BB105" s="348"/>
      <c r="BC105" s="348"/>
      <c r="BD105" s="348"/>
      <c r="BE105" s="348"/>
      <c r="BF105" s="348"/>
      <c r="BX105" s="33" t="s">
        <v>638</v>
      </c>
      <c r="BY105" s="34"/>
      <c r="BZ105" s="34"/>
      <c r="CA105" s="34" t="str">
        <f t="shared" si="36"/>
        <v/>
      </c>
      <c r="CB105" s="34" t="s">
        <v>885</v>
      </c>
      <c r="CI105" s="237">
        <v>57</v>
      </c>
      <c r="CJ105" s="33" t="s">
        <v>638</v>
      </c>
      <c r="CK105" s="34"/>
      <c r="CL105" s="34"/>
      <c r="CM105" s="34" t="str">
        <f t="shared" si="37"/>
        <v/>
      </c>
      <c r="CN105" s="34" t="s">
        <v>885</v>
      </c>
      <c r="CO105" s="281" t="str">
        <f t="shared" si="38"/>
        <v/>
      </c>
      <c r="CP105" s="281" t="str">
        <f t="shared" si="39"/>
        <v/>
      </c>
      <c r="CQ105" s="104" t="str">
        <f t="shared" si="40"/>
        <v/>
      </c>
      <c r="CR105" s="104" t="str">
        <f t="shared" si="40"/>
        <v/>
      </c>
      <c r="CS105" s="104" t="str">
        <f t="shared" si="40"/>
        <v/>
      </c>
      <c r="CT105" s="104" t="str">
        <f t="shared" si="40"/>
        <v/>
      </c>
      <c r="CU105" s="104" t="str">
        <f t="shared" si="40"/>
        <v/>
      </c>
      <c r="CV105" s="104" t="str">
        <f t="shared" si="40"/>
        <v/>
      </c>
      <c r="CW105" s="104" t="str">
        <f t="shared" si="40"/>
        <v/>
      </c>
      <c r="CX105" s="104" t="str">
        <f t="shared" si="40"/>
        <v/>
      </c>
      <c r="CY105" s="104" t="str">
        <f t="shared" si="40"/>
        <v/>
      </c>
      <c r="CZ105" s="104" t="str">
        <f t="shared" si="40"/>
        <v/>
      </c>
      <c r="DA105" s="104" t="str">
        <f t="shared" si="40"/>
        <v/>
      </c>
      <c r="DB105" s="104" t="str">
        <f t="shared" si="40"/>
        <v/>
      </c>
      <c r="DC105" s="104" t="str">
        <f t="shared" si="40"/>
        <v/>
      </c>
      <c r="DD105" s="104" t="str">
        <f t="shared" si="40"/>
        <v/>
      </c>
      <c r="DE105" s="104" t="str">
        <f t="shared" si="40"/>
        <v/>
      </c>
      <c r="DF105" s="104" t="str">
        <f t="shared" si="40"/>
        <v/>
      </c>
      <c r="DG105" s="104" t="str">
        <f t="shared" si="41"/>
        <v/>
      </c>
      <c r="DH105" s="104" t="str">
        <f t="shared" si="41"/>
        <v/>
      </c>
      <c r="DI105" s="104" t="str">
        <f t="shared" si="41"/>
        <v/>
      </c>
      <c r="DJ105" s="104" t="str">
        <f t="shared" si="41"/>
        <v/>
      </c>
      <c r="DK105" s="104" t="str">
        <f t="shared" si="41"/>
        <v/>
      </c>
      <c r="DL105" s="104" t="str">
        <f t="shared" si="41"/>
        <v/>
      </c>
      <c r="DM105" s="104" t="str">
        <f t="shared" si="41"/>
        <v/>
      </c>
      <c r="DN105" s="104" t="str">
        <f t="shared" si="41"/>
        <v/>
      </c>
      <c r="DO105" s="104" t="str">
        <f t="shared" si="42"/>
        <v/>
      </c>
      <c r="DP105" s="237" t="str">
        <f t="shared" si="43"/>
        <v/>
      </c>
      <c r="DQ105" s="237" t="str">
        <f t="shared" si="44"/>
        <v/>
      </c>
    </row>
    <row r="106" spans="1:121" s="237" customFormat="1" hidden="1" x14ac:dyDescent="0.15">
      <c r="K106" s="411">
        <v>1</v>
      </c>
      <c r="L106" s="411">
        <v>1</v>
      </c>
      <c r="M106" s="411">
        <v>1</v>
      </c>
      <c r="N106" s="411">
        <v>1</v>
      </c>
      <c r="O106" s="411">
        <v>1</v>
      </c>
      <c r="P106" s="411">
        <v>1</v>
      </c>
      <c r="Q106" s="411">
        <v>1</v>
      </c>
      <c r="R106" s="411">
        <v>1</v>
      </c>
      <c r="S106" s="411">
        <v>1</v>
      </c>
      <c r="T106" s="411">
        <v>1</v>
      </c>
      <c r="U106" s="411">
        <v>1</v>
      </c>
      <c r="V106" s="411">
        <v>1</v>
      </c>
      <c r="W106" s="411">
        <v>1</v>
      </c>
      <c r="X106" s="411">
        <v>1</v>
      </c>
      <c r="Y106" s="411">
        <v>1</v>
      </c>
      <c r="Z106" s="411">
        <v>1</v>
      </c>
      <c r="AA106" s="411">
        <v>1</v>
      </c>
      <c r="AB106" s="411">
        <v>1</v>
      </c>
      <c r="AC106" s="411">
        <v>1</v>
      </c>
      <c r="AD106" s="411">
        <v>1</v>
      </c>
      <c r="AE106" s="411">
        <v>1</v>
      </c>
      <c r="AF106" s="411">
        <v>1</v>
      </c>
      <c r="AG106" s="411">
        <v>1</v>
      </c>
      <c r="AH106" s="411">
        <v>1</v>
      </c>
      <c r="BB106" s="348"/>
      <c r="BC106" s="348"/>
      <c r="BD106" s="348"/>
      <c r="BE106" s="348"/>
      <c r="BF106" s="348"/>
      <c r="BX106" s="33" t="s">
        <v>639</v>
      </c>
      <c r="BY106" s="34"/>
      <c r="BZ106" s="34"/>
      <c r="CA106" s="34" t="str">
        <f t="shared" si="36"/>
        <v/>
      </c>
      <c r="CB106" s="34" t="s">
        <v>886</v>
      </c>
      <c r="CI106" s="237">
        <v>58</v>
      </c>
      <c r="CJ106" s="33" t="s">
        <v>639</v>
      </c>
      <c r="CK106" s="34"/>
      <c r="CL106" s="34"/>
      <c r="CM106" s="34" t="str">
        <f t="shared" si="37"/>
        <v/>
      </c>
      <c r="CN106" s="34" t="s">
        <v>886</v>
      </c>
      <c r="CO106" s="281" t="str">
        <f t="shared" si="38"/>
        <v/>
      </c>
      <c r="CP106" s="281" t="str">
        <f t="shared" si="39"/>
        <v/>
      </c>
      <c r="CQ106" s="104" t="str">
        <f t="shared" si="40"/>
        <v/>
      </c>
      <c r="CR106" s="104" t="str">
        <f t="shared" si="40"/>
        <v/>
      </c>
      <c r="CS106" s="104" t="str">
        <f t="shared" si="40"/>
        <v/>
      </c>
      <c r="CT106" s="104" t="str">
        <f t="shared" si="40"/>
        <v/>
      </c>
      <c r="CU106" s="104" t="str">
        <f t="shared" si="40"/>
        <v/>
      </c>
      <c r="CV106" s="104" t="str">
        <f t="shared" si="40"/>
        <v/>
      </c>
      <c r="CW106" s="104" t="str">
        <f t="shared" si="40"/>
        <v/>
      </c>
      <c r="CX106" s="104" t="str">
        <f t="shared" si="40"/>
        <v/>
      </c>
      <c r="CY106" s="104" t="str">
        <f t="shared" si="40"/>
        <v/>
      </c>
      <c r="CZ106" s="104" t="str">
        <f t="shared" si="40"/>
        <v/>
      </c>
      <c r="DA106" s="104" t="str">
        <f t="shared" si="40"/>
        <v/>
      </c>
      <c r="DB106" s="104" t="str">
        <f t="shared" si="40"/>
        <v/>
      </c>
      <c r="DC106" s="104" t="str">
        <f t="shared" si="40"/>
        <v/>
      </c>
      <c r="DD106" s="104" t="str">
        <f t="shared" si="40"/>
        <v/>
      </c>
      <c r="DE106" s="104" t="str">
        <f t="shared" si="40"/>
        <v/>
      </c>
      <c r="DF106" s="104" t="str">
        <f t="shared" si="40"/>
        <v/>
      </c>
      <c r="DG106" s="104" t="str">
        <f t="shared" si="41"/>
        <v/>
      </c>
      <c r="DH106" s="104" t="str">
        <f t="shared" si="41"/>
        <v/>
      </c>
      <c r="DI106" s="104" t="str">
        <f t="shared" si="41"/>
        <v/>
      </c>
      <c r="DJ106" s="104" t="str">
        <f t="shared" si="41"/>
        <v/>
      </c>
      <c r="DK106" s="104" t="str">
        <f t="shared" si="41"/>
        <v/>
      </c>
      <c r="DL106" s="104" t="str">
        <f t="shared" si="41"/>
        <v/>
      </c>
      <c r="DM106" s="104" t="str">
        <f t="shared" si="41"/>
        <v/>
      </c>
      <c r="DN106" s="104" t="str">
        <f t="shared" si="41"/>
        <v/>
      </c>
      <c r="DO106" s="104" t="str">
        <f t="shared" si="42"/>
        <v/>
      </c>
      <c r="DP106" s="237" t="str">
        <f t="shared" si="43"/>
        <v/>
      </c>
      <c r="DQ106" s="237" t="str">
        <f t="shared" si="44"/>
        <v/>
      </c>
    </row>
    <row r="107" spans="1:121" s="237" customFormat="1" hidden="1" x14ac:dyDescent="0.15">
      <c r="K107" s="237" t="str">
        <f t="shared" ref="K107:AH107" si="49">IF(K26="","","-"&amp;K26)</f>
        <v/>
      </c>
      <c r="L107" s="237" t="str">
        <f t="shared" si="49"/>
        <v/>
      </c>
      <c r="M107" s="237" t="str">
        <f t="shared" si="49"/>
        <v/>
      </c>
      <c r="N107" s="237" t="str">
        <f t="shared" si="49"/>
        <v/>
      </c>
      <c r="O107" s="237" t="str">
        <f t="shared" si="49"/>
        <v/>
      </c>
      <c r="P107" s="237" t="str">
        <f t="shared" si="49"/>
        <v/>
      </c>
      <c r="Q107" s="237" t="str">
        <f t="shared" si="49"/>
        <v/>
      </c>
      <c r="R107" s="237" t="str">
        <f t="shared" si="49"/>
        <v/>
      </c>
      <c r="S107" s="237" t="str">
        <f t="shared" si="49"/>
        <v/>
      </c>
      <c r="T107" s="237" t="str">
        <f t="shared" si="49"/>
        <v/>
      </c>
      <c r="U107" s="237" t="str">
        <f t="shared" si="49"/>
        <v/>
      </c>
      <c r="V107" s="237" t="str">
        <f t="shared" si="49"/>
        <v/>
      </c>
      <c r="W107" s="237" t="str">
        <f t="shared" si="49"/>
        <v/>
      </c>
      <c r="X107" s="237" t="str">
        <f t="shared" si="49"/>
        <v/>
      </c>
      <c r="Y107" s="237" t="str">
        <f t="shared" si="49"/>
        <v/>
      </c>
      <c r="Z107" s="237" t="str">
        <f t="shared" si="49"/>
        <v/>
      </c>
      <c r="AA107" s="237" t="str">
        <f t="shared" si="49"/>
        <v/>
      </c>
      <c r="AB107" s="237" t="str">
        <f t="shared" si="49"/>
        <v/>
      </c>
      <c r="AC107" s="237" t="str">
        <f t="shared" si="49"/>
        <v/>
      </c>
      <c r="AD107" s="237" t="str">
        <f t="shared" si="49"/>
        <v/>
      </c>
      <c r="AE107" s="237" t="str">
        <f t="shared" si="49"/>
        <v/>
      </c>
      <c r="AF107" s="237" t="str">
        <f t="shared" si="49"/>
        <v/>
      </c>
      <c r="AG107" s="237" t="str">
        <f t="shared" si="49"/>
        <v/>
      </c>
      <c r="AH107" s="237" t="str">
        <f t="shared" si="49"/>
        <v/>
      </c>
      <c r="BB107" s="348"/>
      <c r="BC107" s="348"/>
      <c r="BD107" s="348"/>
      <c r="BE107" s="348"/>
      <c r="BF107" s="348"/>
      <c r="BX107" s="33" t="s">
        <v>878</v>
      </c>
      <c r="BY107" s="34"/>
      <c r="BZ107" s="34"/>
      <c r="CA107" s="34" t="str">
        <f t="shared" si="36"/>
        <v/>
      </c>
      <c r="CB107" s="34" t="s">
        <v>887</v>
      </c>
      <c r="CI107" s="237">
        <v>59</v>
      </c>
      <c r="CJ107" s="33" t="s">
        <v>878</v>
      </c>
      <c r="CK107" s="34"/>
      <c r="CL107" s="34"/>
      <c r="CM107" s="34" t="str">
        <f t="shared" si="37"/>
        <v/>
      </c>
      <c r="CN107" s="34" t="s">
        <v>887</v>
      </c>
      <c r="CO107" s="281" t="str">
        <f t="shared" si="38"/>
        <v/>
      </c>
      <c r="CP107" s="281" t="str">
        <f t="shared" si="39"/>
        <v/>
      </c>
      <c r="CQ107" s="104" t="str">
        <f t="shared" si="40"/>
        <v/>
      </c>
      <c r="CR107" s="104" t="str">
        <f t="shared" si="40"/>
        <v/>
      </c>
      <c r="CS107" s="104" t="str">
        <f t="shared" si="40"/>
        <v/>
      </c>
      <c r="CT107" s="104" t="str">
        <f t="shared" si="40"/>
        <v/>
      </c>
      <c r="CU107" s="104" t="str">
        <f t="shared" si="40"/>
        <v/>
      </c>
      <c r="CV107" s="104" t="str">
        <f t="shared" si="40"/>
        <v/>
      </c>
      <c r="CW107" s="104" t="str">
        <f t="shared" si="40"/>
        <v/>
      </c>
      <c r="CX107" s="104" t="str">
        <f t="shared" si="40"/>
        <v/>
      </c>
      <c r="CY107" s="104" t="str">
        <f t="shared" si="40"/>
        <v/>
      </c>
      <c r="CZ107" s="104" t="str">
        <f t="shared" si="40"/>
        <v/>
      </c>
      <c r="DA107" s="104" t="str">
        <f t="shared" si="40"/>
        <v/>
      </c>
      <c r="DB107" s="104" t="str">
        <f t="shared" si="40"/>
        <v/>
      </c>
      <c r="DC107" s="104" t="str">
        <f t="shared" si="40"/>
        <v/>
      </c>
      <c r="DD107" s="104" t="str">
        <f t="shared" si="40"/>
        <v/>
      </c>
      <c r="DE107" s="104" t="str">
        <f t="shared" si="40"/>
        <v/>
      </c>
      <c r="DF107" s="104" t="str">
        <f t="shared" si="40"/>
        <v/>
      </c>
      <c r="DG107" s="104" t="str">
        <f t="shared" si="41"/>
        <v/>
      </c>
      <c r="DH107" s="104" t="str">
        <f t="shared" si="41"/>
        <v/>
      </c>
      <c r="DI107" s="104" t="str">
        <f t="shared" si="41"/>
        <v/>
      </c>
      <c r="DJ107" s="104" t="str">
        <f t="shared" si="41"/>
        <v/>
      </c>
      <c r="DK107" s="104" t="str">
        <f t="shared" si="41"/>
        <v/>
      </c>
      <c r="DL107" s="104" t="str">
        <f t="shared" si="41"/>
        <v/>
      </c>
      <c r="DM107" s="104" t="str">
        <f t="shared" si="41"/>
        <v/>
      </c>
      <c r="DN107" s="104" t="str">
        <f t="shared" si="41"/>
        <v/>
      </c>
      <c r="DO107" s="104" t="str">
        <f t="shared" si="42"/>
        <v/>
      </c>
      <c r="DP107" s="237" t="str">
        <f t="shared" si="43"/>
        <v/>
      </c>
      <c r="DQ107" s="237" t="str">
        <f t="shared" si="44"/>
        <v/>
      </c>
    </row>
    <row r="108" spans="1:121" s="237" customFormat="1" hidden="1" x14ac:dyDescent="0.15">
      <c r="K108" s="237" t="str">
        <f>IF(バルブ!$R$22="無記号","",IF(AND(K29="O",バルブ!$R$22="K"),"",IF(AND(K29="O",バルブ!$R$22="H"),"-B","-"&amp;バルブ!$R$22)))</f>
        <v/>
      </c>
      <c r="L108" s="237" t="str">
        <f>IF(バルブ!$R$22="無記号","",IF(AND(L29="O",バルブ!$R$22="K"),"",IF(AND(L29="O",バルブ!$R$22="H"),"-B","-"&amp;バルブ!$R$22)))</f>
        <v/>
      </c>
      <c r="M108" s="237" t="str">
        <f>IF(バルブ!$R$22="無記号","",IF(AND(M29="O",バルブ!$R$22="K"),"",IF(AND(M29="O",バルブ!$R$22="H"),"-B","-"&amp;バルブ!$R$22)))</f>
        <v/>
      </c>
      <c r="N108" s="237" t="str">
        <f>IF(バルブ!$R$22="無記号","",IF(AND(N29="O",バルブ!$R$22="K"),"",IF(AND(N29="O",バルブ!$R$22="H"),"-B","-"&amp;バルブ!$R$22)))</f>
        <v/>
      </c>
      <c r="O108" s="237" t="str">
        <f>IF(バルブ!$R$22="無記号","",IF(AND(O29="O",バルブ!$R$22="K"),"",IF(AND(O29="O",バルブ!$R$22="H"),"-B","-"&amp;バルブ!$R$22)))</f>
        <v/>
      </c>
      <c r="P108" s="237" t="str">
        <f>IF(バルブ!$R$22="無記号","",IF(AND(P29="O",バルブ!$R$22="K"),"",IF(AND(P29="O",バルブ!$R$22="H"),"-B","-"&amp;バルブ!$R$22)))</f>
        <v/>
      </c>
      <c r="Q108" s="237" t="str">
        <f>IF(バルブ!$R$22="無記号","",IF(AND(Q29="O",バルブ!$R$22="K"),"",IF(AND(Q29="O",バルブ!$R$22="H"),"-B","-"&amp;バルブ!$R$22)))</f>
        <v/>
      </c>
      <c r="R108" s="237" t="str">
        <f>IF(バルブ!$R$22="無記号","",IF(AND(R29="O",バルブ!$R$22="K"),"",IF(AND(R29="O",バルブ!$R$22="H"),"-B","-"&amp;バルブ!$R$22)))</f>
        <v/>
      </c>
      <c r="S108" s="237" t="str">
        <f>IF(バルブ!$R$22="無記号","",IF(AND(S29="O",バルブ!$R$22="K"),"",IF(AND(S29="O",バルブ!$R$22="H"),"-B","-"&amp;バルブ!$R$22)))</f>
        <v/>
      </c>
      <c r="T108" s="237" t="str">
        <f>IF(バルブ!$R$22="無記号","",IF(AND(T29="O",バルブ!$R$22="K"),"",IF(AND(T29="O",バルブ!$R$22="H"),"-B","-"&amp;バルブ!$R$22)))</f>
        <v/>
      </c>
      <c r="U108" s="237" t="str">
        <f>IF(バルブ!$R$22="無記号","",IF(AND(U29="O",バルブ!$R$22="K"),"",IF(AND(U29="O",バルブ!$R$22="H"),"-B","-"&amp;バルブ!$R$22)))</f>
        <v/>
      </c>
      <c r="V108" s="237" t="str">
        <f>IF(バルブ!$R$22="無記号","",IF(AND(V29="O",バルブ!$R$22="K"),"",IF(AND(V29="O",バルブ!$R$22="H"),"-B","-"&amp;バルブ!$R$22)))</f>
        <v/>
      </c>
      <c r="W108" s="237" t="str">
        <f>IF(バルブ!$R$22="無記号","",IF(AND(W29="O",バルブ!$R$22="K"),"",IF(AND(W29="O",バルブ!$R$22="H"),"-B","-"&amp;バルブ!$R$22)))</f>
        <v/>
      </c>
      <c r="X108" s="237" t="str">
        <f>IF(バルブ!$R$22="無記号","",IF(AND(X29="O",バルブ!$R$22="K"),"",IF(AND(X29="O",バルブ!$R$22="H"),"-B","-"&amp;バルブ!$R$22)))</f>
        <v/>
      </c>
      <c r="Y108" s="237" t="str">
        <f>IF(バルブ!$R$22="無記号","",IF(AND(Y29="O",バルブ!$R$22="K"),"",IF(AND(Y29="O",バルブ!$R$22="H"),"-B","-"&amp;バルブ!$R$22)))</f>
        <v/>
      </c>
      <c r="Z108" s="237" t="str">
        <f>IF(バルブ!$R$22="無記号","",IF(AND(Z29="O",バルブ!$R$22="K"),"",IF(AND(Z29="O",バルブ!$R$22="H"),"-B","-"&amp;バルブ!$R$22)))</f>
        <v/>
      </c>
      <c r="AA108" s="237" t="str">
        <f>IF(バルブ!$R$22="無記号","",IF(AND(AA29="O",バルブ!$R$22="K"),"",IF(AND(AA29="O",バルブ!$R$22="H"),"-B","-"&amp;バルブ!$R$22)))</f>
        <v/>
      </c>
      <c r="AB108" s="237" t="str">
        <f>IF(バルブ!$R$22="無記号","",IF(AND(AB29="O",バルブ!$R$22="K"),"",IF(AND(AB29="O",バルブ!$R$22="H"),"-B","-"&amp;バルブ!$R$22)))</f>
        <v/>
      </c>
      <c r="AC108" s="237" t="str">
        <f>IF(バルブ!$R$22="無記号","",IF(AND(AC29="O",バルブ!$R$22="K"),"",IF(AND(AC29="O",バルブ!$R$22="H"),"-B","-"&amp;バルブ!$R$22)))</f>
        <v/>
      </c>
      <c r="AD108" s="237" t="str">
        <f>IF(バルブ!$R$22="無記号","",IF(AND(AD29="O",バルブ!$R$22="K"),"",IF(AND(AD29="O",バルブ!$R$22="H"),"-B","-"&amp;バルブ!$R$22)))</f>
        <v/>
      </c>
      <c r="AE108" s="237" t="str">
        <f>IF(バルブ!$R$22="無記号","",IF(AND(AE29="O",バルブ!$R$22="K"),"",IF(AND(AE29="O",バルブ!$R$22="H"),"-B","-"&amp;バルブ!$R$22)))</f>
        <v/>
      </c>
      <c r="AF108" s="237" t="str">
        <f>IF(バルブ!$R$22="無記号","",IF(AND(AF29="O",バルブ!$R$22="K"),"",IF(AND(AF29="O",バルブ!$R$22="H"),"-B","-"&amp;バルブ!$R$22)))</f>
        <v/>
      </c>
      <c r="AG108" s="237" t="str">
        <f>IF(バルブ!$R$22="無記号","",IF(AND(AG29="O",バルブ!$R$22="K"),"",IF(AND(AG29="O",バルブ!$R$22="H"),"-B","-"&amp;バルブ!$R$22)))</f>
        <v/>
      </c>
      <c r="AH108" s="237" t="str">
        <f>IF(バルブ!$R$22="無記号","",IF(AND(AH29="O",バルブ!$R$22="K"),"",IF(AND(AH29="O",バルブ!$R$22="H"),"-B","-"&amp;バルブ!$R$22)))</f>
        <v/>
      </c>
      <c r="BB108" s="348"/>
      <c r="BC108" s="348"/>
      <c r="BD108" s="348"/>
      <c r="BE108" s="348"/>
      <c r="BF108" s="348"/>
      <c r="BX108" s="33" t="s">
        <v>640</v>
      </c>
      <c r="BY108" s="34"/>
      <c r="BZ108" s="34"/>
      <c r="CA108" s="34" t="str">
        <f t="shared" si="36"/>
        <v/>
      </c>
      <c r="CB108" s="34" t="s">
        <v>888</v>
      </c>
      <c r="CI108" s="237">
        <v>60</v>
      </c>
      <c r="CJ108" s="33" t="s">
        <v>640</v>
      </c>
      <c r="CK108" s="34"/>
      <c r="CL108" s="34"/>
      <c r="CM108" s="34" t="str">
        <f t="shared" si="37"/>
        <v/>
      </c>
      <c r="CN108" s="34" t="s">
        <v>888</v>
      </c>
      <c r="CO108" s="281" t="str">
        <f t="shared" si="38"/>
        <v/>
      </c>
      <c r="CP108" s="281" t="str">
        <f t="shared" si="39"/>
        <v/>
      </c>
      <c r="CQ108" s="104" t="str">
        <f t="shared" si="40"/>
        <v/>
      </c>
      <c r="CR108" s="104" t="str">
        <f t="shared" si="40"/>
        <v/>
      </c>
      <c r="CS108" s="104" t="str">
        <f t="shared" si="40"/>
        <v/>
      </c>
      <c r="CT108" s="104" t="str">
        <f t="shared" si="40"/>
        <v/>
      </c>
      <c r="CU108" s="104" t="str">
        <f t="shared" si="40"/>
        <v/>
      </c>
      <c r="CV108" s="104" t="str">
        <f t="shared" si="40"/>
        <v/>
      </c>
      <c r="CW108" s="104" t="str">
        <f t="shared" si="40"/>
        <v/>
      </c>
      <c r="CX108" s="104" t="str">
        <f t="shared" si="40"/>
        <v/>
      </c>
      <c r="CY108" s="104" t="str">
        <f t="shared" si="40"/>
        <v/>
      </c>
      <c r="CZ108" s="104" t="str">
        <f t="shared" si="40"/>
        <v/>
      </c>
      <c r="DA108" s="104" t="str">
        <f t="shared" si="40"/>
        <v/>
      </c>
      <c r="DB108" s="104" t="str">
        <f t="shared" si="40"/>
        <v/>
      </c>
      <c r="DC108" s="104" t="str">
        <f t="shared" si="40"/>
        <v/>
      </c>
      <c r="DD108" s="104" t="str">
        <f t="shared" si="40"/>
        <v/>
      </c>
      <c r="DE108" s="104" t="str">
        <f t="shared" si="40"/>
        <v/>
      </c>
      <c r="DF108" s="104" t="str">
        <f t="shared" si="40"/>
        <v/>
      </c>
      <c r="DG108" s="104" t="str">
        <f t="shared" si="41"/>
        <v/>
      </c>
      <c r="DH108" s="104" t="str">
        <f t="shared" si="41"/>
        <v/>
      </c>
      <c r="DI108" s="104" t="str">
        <f t="shared" si="41"/>
        <v/>
      </c>
      <c r="DJ108" s="104" t="str">
        <f t="shared" si="41"/>
        <v/>
      </c>
      <c r="DK108" s="104" t="str">
        <f t="shared" si="41"/>
        <v/>
      </c>
      <c r="DL108" s="104" t="str">
        <f t="shared" si="41"/>
        <v/>
      </c>
      <c r="DM108" s="104" t="str">
        <f t="shared" si="41"/>
        <v/>
      </c>
      <c r="DN108" s="104" t="str">
        <f t="shared" si="41"/>
        <v/>
      </c>
      <c r="DO108" s="104" t="str">
        <f t="shared" si="42"/>
        <v/>
      </c>
      <c r="DP108" s="237" t="str">
        <f t="shared" si="43"/>
        <v/>
      </c>
      <c r="DQ108" s="237" t="str">
        <f t="shared" si="44"/>
        <v/>
      </c>
    </row>
    <row r="109" spans="1:121" s="237" customFormat="1" hidden="1" x14ac:dyDescent="0.15">
      <c r="K109" s="237" t="str">
        <f>IF(バルブ!$R$25="無記号","",バルブ!$R$25)</f>
        <v/>
      </c>
      <c r="L109" s="237" t="str">
        <f>IF(バルブ!$R$25="無記号","",バルブ!$R$25)</f>
        <v/>
      </c>
      <c r="M109" s="237" t="str">
        <f>IF(バルブ!$R$25="無記号","",バルブ!$R$25)</f>
        <v/>
      </c>
      <c r="N109" s="237" t="str">
        <f>IF(バルブ!$R$25="無記号","",バルブ!$R$25)</f>
        <v/>
      </c>
      <c r="O109" s="237" t="str">
        <f>IF(バルブ!$R$25="無記号","",バルブ!$R$25)</f>
        <v/>
      </c>
      <c r="P109" s="237" t="str">
        <f>IF(バルブ!$R$25="無記号","",バルブ!$R$25)</f>
        <v/>
      </c>
      <c r="Q109" s="237" t="str">
        <f>IF(バルブ!$R$25="無記号","",バルブ!$R$25)</f>
        <v/>
      </c>
      <c r="R109" s="237" t="str">
        <f>IF(バルブ!$R$25="無記号","",バルブ!$R$25)</f>
        <v/>
      </c>
      <c r="S109" s="237" t="str">
        <f>IF(バルブ!$R$25="無記号","",バルブ!$R$25)</f>
        <v/>
      </c>
      <c r="T109" s="237" t="str">
        <f>IF(バルブ!$R$25="無記号","",バルブ!$R$25)</f>
        <v/>
      </c>
      <c r="U109" s="237" t="str">
        <f>IF(バルブ!$R$25="無記号","",バルブ!$R$25)</f>
        <v/>
      </c>
      <c r="V109" s="237" t="str">
        <f>IF(バルブ!$R$25="無記号","",バルブ!$R$25)</f>
        <v/>
      </c>
      <c r="W109" s="237" t="str">
        <f>IF(バルブ!$R$25="無記号","",バルブ!$R$25)</f>
        <v/>
      </c>
      <c r="X109" s="237" t="str">
        <f>IF(バルブ!$R$25="無記号","",バルブ!$R$25)</f>
        <v/>
      </c>
      <c r="Y109" s="237" t="str">
        <f>IF(バルブ!$R$25="無記号","",バルブ!$R$25)</f>
        <v/>
      </c>
      <c r="Z109" s="237" t="str">
        <f>IF(バルブ!$R$25="無記号","",バルブ!$R$25)</f>
        <v/>
      </c>
      <c r="AA109" s="237" t="str">
        <f>IF(バルブ!$R$25="無記号","",バルブ!$R$25)</f>
        <v/>
      </c>
      <c r="AB109" s="237" t="str">
        <f>IF(バルブ!$R$25="無記号","",バルブ!$R$25)</f>
        <v/>
      </c>
      <c r="AC109" s="237" t="str">
        <f>IF(バルブ!$R$25="無記号","",バルブ!$R$25)</f>
        <v/>
      </c>
      <c r="AD109" s="237" t="str">
        <f>IF(バルブ!$R$25="無記号","",バルブ!$R$25)</f>
        <v/>
      </c>
      <c r="AE109" s="237" t="str">
        <f>IF(バルブ!$R$25="無記号","",バルブ!$R$25)</f>
        <v/>
      </c>
      <c r="AF109" s="237" t="str">
        <f>IF(バルブ!$R$25="無記号","",バルブ!$R$25)</f>
        <v/>
      </c>
      <c r="AG109" s="237" t="str">
        <f>IF(バルブ!$R$25="無記号","",バルブ!$R$25)</f>
        <v/>
      </c>
      <c r="AH109" s="237" t="str">
        <f>IF(バルブ!$R$25="無記号","",バルブ!$R$25)</f>
        <v/>
      </c>
      <c r="BB109" s="348"/>
      <c r="BC109" s="348"/>
      <c r="BD109" s="348"/>
      <c r="BE109" s="348"/>
      <c r="BF109" s="348"/>
      <c r="BX109" s="33" t="s">
        <v>879</v>
      </c>
      <c r="BY109" s="34"/>
      <c r="BZ109" s="34"/>
      <c r="CA109" s="34" t="str">
        <f t="shared" si="36"/>
        <v/>
      </c>
      <c r="CB109" s="34" t="s">
        <v>889</v>
      </c>
      <c r="CI109" s="237">
        <v>61</v>
      </c>
      <c r="CJ109" s="33" t="s">
        <v>879</v>
      </c>
      <c r="CK109" s="34"/>
      <c r="CL109" s="34"/>
      <c r="CM109" s="34" t="str">
        <f t="shared" si="37"/>
        <v/>
      </c>
      <c r="CN109" s="34" t="s">
        <v>889</v>
      </c>
      <c r="CO109" s="281" t="str">
        <f t="shared" si="38"/>
        <v/>
      </c>
      <c r="CP109" s="281" t="str">
        <f t="shared" si="39"/>
        <v/>
      </c>
      <c r="CQ109" s="104" t="str">
        <f t="shared" si="40"/>
        <v/>
      </c>
      <c r="CR109" s="104" t="str">
        <f t="shared" si="40"/>
        <v/>
      </c>
      <c r="CS109" s="104" t="str">
        <f t="shared" si="40"/>
        <v/>
      </c>
      <c r="CT109" s="104" t="str">
        <f t="shared" si="40"/>
        <v/>
      </c>
      <c r="CU109" s="104" t="str">
        <f t="shared" si="40"/>
        <v/>
      </c>
      <c r="CV109" s="104" t="str">
        <f t="shared" si="40"/>
        <v/>
      </c>
      <c r="CW109" s="104" t="str">
        <f t="shared" si="40"/>
        <v/>
      </c>
      <c r="CX109" s="104" t="str">
        <f t="shared" si="40"/>
        <v/>
      </c>
      <c r="CY109" s="104" t="str">
        <f t="shared" si="40"/>
        <v/>
      </c>
      <c r="CZ109" s="104" t="str">
        <f t="shared" si="40"/>
        <v/>
      </c>
      <c r="DA109" s="104" t="str">
        <f t="shared" si="40"/>
        <v/>
      </c>
      <c r="DB109" s="104" t="str">
        <f t="shared" si="40"/>
        <v/>
      </c>
      <c r="DC109" s="104" t="str">
        <f t="shared" si="40"/>
        <v/>
      </c>
      <c r="DD109" s="104" t="str">
        <f t="shared" si="40"/>
        <v/>
      </c>
      <c r="DE109" s="104" t="str">
        <f t="shared" si="40"/>
        <v/>
      </c>
      <c r="DF109" s="104" t="str">
        <f t="shared" si="40"/>
        <v/>
      </c>
      <c r="DG109" s="104" t="str">
        <f t="shared" si="41"/>
        <v/>
      </c>
      <c r="DH109" s="104" t="str">
        <f t="shared" si="41"/>
        <v/>
      </c>
      <c r="DI109" s="104" t="str">
        <f t="shared" si="41"/>
        <v/>
      </c>
      <c r="DJ109" s="104" t="str">
        <f t="shared" si="41"/>
        <v/>
      </c>
      <c r="DK109" s="104" t="str">
        <f t="shared" si="41"/>
        <v/>
      </c>
      <c r="DL109" s="104" t="str">
        <f t="shared" si="41"/>
        <v/>
      </c>
      <c r="DM109" s="104" t="str">
        <f t="shared" si="41"/>
        <v/>
      </c>
      <c r="DN109" s="104" t="str">
        <f t="shared" si="41"/>
        <v/>
      </c>
      <c r="DO109" s="104" t="str">
        <f t="shared" si="42"/>
        <v/>
      </c>
      <c r="DP109" s="237" t="str">
        <f t="shared" si="43"/>
        <v/>
      </c>
      <c r="DQ109" s="237" t="str">
        <f t="shared" si="44"/>
        <v/>
      </c>
    </row>
    <row r="110" spans="1:121" s="237" customFormat="1" hidden="1" x14ac:dyDescent="0.15">
      <c r="A110" s="12"/>
      <c r="K110" s="237" t="str">
        <f>IF(OR(K108="-B",K108=""),"","-K")</f>
        <v/>
      </c>
      <c r="L110" s="237" t="str">
        <f t="shared" ref="L110:AH110" si="50">IF(OR(L108="-B",L108=""),"","-K")</f>
        <v/>
      </c>
      <c r="M110" s="237" t="str">
        <f t="shared" si="50"/>
        <v/>
      </c>
      <c r="N110" s="237" t="str">
        <f t="shared" si="50"/>
        <v/>
      </c>
      <c r="O110" s="237" t="str">
        <f t="shared" si="50"/>
        <v/>
      </c>
      <c r="P110" s="237" t="str">
        <f t="shared" si="50"/>
        <v/>
      </c>
      <c r="Q110" s="237" t="str">
        <f t="shared" si="50"/>
        <v/>
      </c>
      <c r="R110" s="237" t="str">
        <f t="shared" si="50"/>
        <v/>
      </c>
      <c r="S110" s="237" t="str">
        <f t="shared" si="50"/>
        <v/>
      </c>
      <c r="T110" s="237" t="str">
        <f t="shared" si="50"/>
        <v/>
      </c>
      <c r="U110" s="237" t="str">
        <f t="shared" si="50"/>
        <v/>
      </c>
      <c r="V110" s="237" t="str">
        <f t="shared" si="50"/>
        <v/>
      </c>
      <c r="W110" s="237" t="str">
        <f t="shared" si="50"/>
        <v/>
      </c>
      <c r="X110" s="237" t="str">
        <f t="shared" si="50"/>
        <v/>
      </c>
      <c r="Y110" s="237" t="str">
        <f t="shared" si="50"/>
        <v/>
      </c>
      <c r="Z110" s="237" t="str">
        <f t="shared" si="50"/>
        <v/>
      </c>
      <c r="AA110" s="237" t="str">
        <f t="shared" si="50"/>
        <v/>
      </c>
      <c r="AB110" s="237" t="str">
        <f t="shared" si="50"/>
        <v/>
      </c>
      <c r="AC110" s="237" t="str">
        <f t="shared" si="50"/>
        <v/>
      </c>
      <c r="AD110" s="237" t="str">
        <f t="shared" si="50"/>
        <v/>
      </c>
      <c r="AE110" s="237" t="str">
        <f t="shared" si="50"/>
        <v/>
      </c>
      <c r="AF110" s="237" t="str">
        <f t="shared" si="50"/>
        <v/>
      </c>
      <c r="AG110" s="237" t="str">
        <f t="shared" si="50"/>
        <v/>
      </c>
      <c r="AH110" s="237" t="str">
        <f t="shared" si="50"/>
        <v/>
      </c>
      <c r="BB110" s="348"/>
      <c r="BC110" s="348"/>
      <c r="BD110" s="348"/>
      <c r="BE110" s="348"/>
      <c r="BF110" s="348"/>
      <c r="BX110" s="33" t="s">
        <v>641</v>
      </c>
      <c r="BY110" s="34"/>
      <c r="BZ110" s="34"/>
      <c r="CA110" s="34" t="str">
        <f t="shared" si="36"/>
        <v/>
      </c>
      <c r="CB110" s="34" t="s">
        <v>890</v>
      </c>
      <c r="CI110" s="237">
        <v>62</v>
      </c>
      <c r="CJ110" s="33" t="s">
        <v>641</v>
      </c>
      <c r="CK110" s="34"/>
      <c r="CL110" s="34"/>
      <c r="CM110" s="34" t="str">
        <f t="shared" si="37"/>
        <v/>
      </c>
      <c r="CN110" s="34" t="s">
        <v>890</v>
      </c>
      <c r="CO110" s="281" t="str">
        <f t="shared" si="38"/>
        <v/>
      </c>
      <c r="CP110" s="281" t="str">
        <f t="shared" si="39"/>
        <v/>
      </c>
      <c r="CQ110" s="104" t="str">
        <f t="shared" si="40"/>
        <v/>
      </c>
      <c r="CR110" s="104" t="str">
        <f t="shared" si="40"/>
        <v/>
      </c>
      <c r="CS110" s="104" t="str">
        <f t="shared" si="40"/>
        <v/>
      </c>
      <c r="CT110" s="104" t="str">
        <f t="shared" si="40"/>
        <v/>
      </c>
      <c r="CU110" s="104" t="str">
        <f t="shared" si="40"/>
        <v/>
      </c>
      <c r="CV110" s="104" t="str">
        <f t="shared" si="40"/>
        <v/>
      </c>
      <c r="CW110" s="104" t="str">
        <f t="shared" si="40"/>
        <v/>
      </c>
      <c r="CX110" s="104" t="str">
        <f t="shared" si="40"/>
        <v/>
      </c>
      <c r="CY110" s="104" t="str">
        <f t="shared" si="40"/>
        <v/>
      </c>
      <c r="CZ110" s="104" t="str">
        <f t="shared" si="40"/>
        <v/>
      </c>
      <c r="DA110" s="104" t="str">
        <f t="shared" si="40"/>
        <v/>
      </c>
      <c r="DB110" s="104" t="str">
        <f t="shared" si="40"/>
        <v/>
      </c>
      <c r="DC110" s="104" t="str">
        <f t="shared" si="40"/>
        <v/>
      </c>
      <c r="DD110" s="104" t="str">
        <f t="shared" si="40"/>
        <v/>
      </c>
      <c r="DE110" s="104" t="str">
        <f t="shared" si="40"/>
        <v/>
      </c>
      <c r="DF110" s="104" t="str">
        <f t="shared" si="40"/>
        <v/>
      </c>
      <c r="DG110" s="104" t="str">
        <f t="shared" si="41"/>
        <v/>
      </c>
      <c r="DH110" s="104" t="str">
        <f t="shared" si="41"/>
        <v/>
      </c>
      <c r="DI110" s="104" t="str">
        <f t="shared" si="41"/>
        <v/>
      </c>
      <c r="DJ110" s="104" t="str">
        <f t="shared" si="41"/>
        <v/>
      </c>
      <c r="DK110" s="104" t="str">
        <f t="shared" si="41"/>
        <v/>
      </c>
      <c r="DL110" s="104" t="str">
        <f t="shared" si="41"/>
        <v/>
      </c>
      <c r="DM110" s="104" t="str">
        <f t="shared" si="41"/>
        <v/>
      </c>
      <c r="DN110" s="104" t="str">
        <f t="shared" si="41"/>
        <v/>
      </c>
      <c r="DO110" s="104" t="str">
        <f t="shared" si="42"/>
        <v/>
      </c>
      <c r="DP110" s="237" t="str">
        <f t="shared" si="43"/>
        <v/>
      </c>
      <c r="DQ110" s="237" t="str">
        <f t="shared" si="44"/>
        <v/>
      </c>
    </row>
    <row r="111" spans="1:121" s="237" customFormat="1" hidden="1" x14ac:dyDescent="0.15">
      <c r="BB111" s="348"/>
      <c r="BC111" s="348"/>
      <c r="BD111" s="348"/>
      <c r="BE111" s="348"/>
      <c r="BF111" s="348"/>
      <c r="BX111" s="33" t="s">
        <v>880</v>
      </c>
      <c r="BY111" s="34"/>
      <c r="BZ111" s="34"/>
      <c r="CA111" s="34" t="str">
        <f t="shared" si="36"/>
        <v/>
      </c>
      <c r="CB111" s="34" t="s">
        <v>891</v>
      </c>
      <c r="CI111" s="237">
        <v>63</v>
      </c>
      <c r="CJ111" s="33" t="s">
        <v>880</v>
      </c>
      <c r="CK111" s="34"/>
      <c r="CL111" s="34"/>
      <c r="CM111" s="34" t="str">
        <f t="shared" si="37"/>
        <v/>
      </c>
      <c r="CN111" s="34" t="s">
        <v>891</v>
      </c>
      <c r="CO111" s="281" t="str">
        <f t="shared" si="38"/>
        <v/>
      </c>
      <c r="CP111" s="281" t="str">
        <f t="shared" si="39"/>
        <v/>
      </c>
      <c r="CQ111" s="104" t="str">
        <f t="shared" si="40"/>
        <v/>
      </c>
      <c r="CR111" s="104" t="str">
        <f t="shared" si="40"/>
        <v/>
      </c>
      <c r="CS111" s="104" t="str">
        <f t="shared" si="40"/>
        <v/>
      </c>
      <c r="CT111" s="104" t="str">
        <f t="shared" si="40"/>
        <v/>
      </c>
      <c r="CU111" s="104" t="str">
        <f t="shared" si="40"/>
        <v/>
      </c>
      <c r="CV111" s="104" t="str">
        <f t="shared" si="40"/>
        <v/>
      </c>
      <c r="CW111" s="104" t="str">
        <f t="shared" si="40"/>
        <v/>
      </c>
      <c r="CX111" s="104" t="str">
        <f t="shared" si="40"/>
        <v/>
      </c>
      <c r="CY111" s="104" t="str">
        <f t="shared" si="40"/>
        <v/>
      </c>
      <c r="CZ111" s="104" t="str">
        <f t="shared" si="40"/>
        <v/>
      </c>
      <c r="DA111" s="104" t="str">
        <f t="shared" si="40"/>
        <v/>
      </c>
      <c r="DB111" s="104" t="str">
        <f t="shared" si="40"/>
        <v/>
      </c>
      <c r="DC111" s="104" t="str">
        <f t="shared" si="40"/>
        <v/>
      </c>
      <c r="DD111" s="104" t="str">
        <f t="shared" si="40"/>
        <v/>
      </c>
      <c r="DE111" s="104" t="str">
        <f t="shared" si="40"/>
        <v/>
      </c>
      <c r="DF111" s="104" t="str">
        <f t="shared" ref="DF111:DF121" si="51">IF(Z$72=$CJ111,"A","")&amp;IF(Z$73=$CJ111,"B","")&amp;IF(Z$27=$CJ111,"A'","")&amp;IF(Z$28=$CJ111,"B'","")</f>
        <v/>
      </c>
      <c r="DG111" s="104" t="str">
        <f t="shared" si="41"/>
        <v/>
      </c>
      <c r="DH111" s="104" t="str">
        <f t="shared" si="41"/>
        <v/>
      </c>
      <c r="DI111" s="104" t="str">
        <f t="shared" si="41"/>
        <v/>
      </c>
      <c r="DJ111" s="104" t="str">
        <f t="shared" si="41"/>
        <v/>
      </c>
      <c r="DK111" s="104" t="str">
        <f t="shared" si="41"/>
        <v/>
      </c>
      <c r="DL111" s="104" t="str">
        <f t="shared" si="41"/>
        <v/>
      </c>
      <c r="DM111" s="104" t="str">
        <f t="shared" si="41"/>
        <v/>
      </c>
      <c r="DN111" s="104" t="str">
        <f t="shared" si="41"/>
        <v/>
      </c>
      <c r="DO111" s="104" t="str">
        <f t="shared" si="42"/>
        <v/>
      </c>
      <c r="DP111" s="237" t="str">
        <f t="shared" si="43"/>
        <v/>
      </c>
      <c r="DQ111" s="237" t="str">
        <f t="shared" si="44"/>
        <v/>
      </c>
    </row>
    <row r="112" spans="1:121" s="237" customFormat="1" ht="13.5" hidden="1" customHeight="1" x14ac:dyDescent="0.15">
      <c r="K112" s="411" t="str">
        <f>IF(K31&lt;&gt;"","SY70M-78-3A-"&amp;K31,"")</f>
        <v/>
      </c>
      <c r="L112" s="411" t="str">
        <f t="shared" ref="L112:AH112" si="52">IF(L31&lt;&gt;"","SY70M-78-3A-"&amp;L31,"")</f>
        <v/>
      </c>
      <c r="M112" s="411" t="str">
        <f t="shared" si="52"/>
        <v/>
      </c>
      <c r="N112" s="411" t="str">
        <f t="shared" si="52"/>
        <v/>
      </c>
      <c r="O112" s="411" t="str">
        <f t="shared" si="52"/>
        <v/>
      </c>
      <c r="P112" s="411" t="str">
        <f t="shared" si="52"/>
        <v/>
      </c>
      <c r="Q112" s="411" t="str">
        <f t="shared" si="52"/>
        <v/>
      </c>
      <c r="R112" s="411" t="str">
        <f t="shared" si="52"/>
        <v/>
      </c>
      <c r="S112" s="411" t="str">
        <f t="shared" si="52"/>
        <v/>
      </c>
      <c r="T112" s="411" t="str">
        <f t="shared" si="52"/>
        <v/>
      </c>
      <c r="U112" s="411" t="str">
        <f t="shared" si="52"/>
        <v/>
      </c>
      <c r="V112" s="411" t="str">
        <f t="shared" si="52"/>
        <v/>
      </c>
      <c r="W112" s="411" t="str">
        <f t="shared" si="52"/>
        <v/>
      </c>
      <c r="X112" s="411" t="str">
        <f t="shared" si="52"/>
        <v/>
      </c>
      <c r="Y112" s="411" t="str">
        <f t="shared" si="52"/>
        <v/>
      </c>
      <c r="Z112" s="411" t="str">
        <f t="shared" si="52"/>
        <v/>
      </c>
      <c r="AA112" s="411" t="str">
        <f t="shared" si="52"/>
        <v/>
      </c>
      <c r="AB112" s="411" t="str">
        <f t="shared" si="52"/>
        <v/>
      </c>
      <c r="AC112" s="411" t="str">
        <f t="shared" si="52"/>
        <v/>
      </c>
      <c r="AD112" s="411" t="str">
        <f t="shared" si="52"/>
        <v/>
      </c>
      <c r="AE112" s="411" t="str">
        <f t="shared" si="52"/>
        <v/>
      </c>
      <c r="AF112" s="411" t="str">
        <f t="shared" si="52"/>
        <v/>
      </c>
      <c r="AG112" s="411" t="str">
        <f t="shared" si="52"/>
        <v/>
      </c>
      <c r="AH112" s="411" t="str">
        <f t="shared" si="52"/>
        <v/>
      </c>
      <c r="BB112" s="348"/>
      <c r="BC112" s="348"/>
      <c r="BD112" s="348"/>
      <c r="BE112" s="348"/>
      <c r="BF112" s="348"/>
      <c r="BX112" s="33" t="s">
        <v>642</v>
      </c>
      <c r="BY112" s="34"/>
      <c r="BZ112" s="34"/>
      <c r="CA112" s="34" t="str">
        <f t="shared" si="36"/>
        <v/>
      </c>
      <c r="CB112" s="34" t="s">
        <v>892</v>
      </c>
      <c r="CI112" s="237">
        <v>64</v>
      </c>
      <c r="CJ112" s="33" t="s">
        <v>642</v>
      </c>
      <c r="CK112" s="34"/>
      <c r="CL112" s="34"/>
      <c r="CM112" s="34" t="str">
        <f t="shared" si="37"/>
        <v/>
      </c>
      <c r="CN112" s="34" t="s">
        <v>892</v>
      </c>
      <c r="CO112" s="281" t="str">
        <f t="shared" si="38"/>
        <v/>
      </c>
      <c r="CP112" s="281" t="str">
        <f t="shared" si="39"/>
        <v/>
      </c>
      <c r="CQ112" s="104" t="str">
        <f t="shared" ref="CQ112:DE121" si="53">IF(K$72=$CJ112,"A","")&amp;IF(K$73=$CJ112,"B","")&amp;IF(K$27=$CJ112,"A'","")&amp;IF(K$28=$CJ112,"B'","")</f>
        <v/>
      </c>
      <c r="CR112" s="104" t="str">
        <f t="shared" si="53"/>
        <v/>
      </c>
      <c r="CS112" s="104" t="str">
        <f t="shared" si="53"/>
        <v/>
      </c>
      <c r="CT112" s="104" t="str">
        <f t="shared" si="53"/>
        <v/>
      </c>
      <c r="CU112" s="104" t="str">
        <f t="shared" si="53"/>
        <v/>
      </c>
      <c r="CV112" s="104" t="str">
        <f t="shared" si="53"/>
        <v/>
      </c>
      <c r="CW112" s="104" t="str">
        <f t="shared" si="53"/>
        <v/>
      </c>
      <c r="CX112" s="104" t="str">
        <f t="shared" si="53"/>
        <v/>
      </c>
      <c r="CY112" s="104" t="str">
        <f t="shared" si="53"/>
        <v/>
      </c>
      <c r="CZ112" s="104" t="str">
        <f t="shared" si="53"/>
        <v/>
      </c>
      <c r="DA112" s="104" t="str">
        <f t="shared" si="53"/>
        <v/>
      </c>
      <c r="DB112" s="104" t="str">
        <f t="shared" si="53"/>
        <v/>
      </c>
      <c r="DC112" s="104" t="str">
        <f t="shared" si="53"/>
        <v/>
      </c>
      <c r="DD112" s="104" t="str">
        <f t="shared" si="53"/>
        <v/>
      </c>
      <c r="DE112" s="104" t="str">
        <f t="shared" si="53"/>
        <v/>
      </c>
      <c r="DF112" s="104" t="str">
        <f t="shared" si="51"/>
        <v/>
      </c>
      <c r="DG112" s="104" t="str">
        <f t="shared" si="41"/>
        <v/>
      </c>
      <c r="DH112" s="104" t="str">
        <f t="shared" si="41"/>
        <v/>
      </c>
      <c r="DI112" s="104" t="str">
        <f t="shared" si="41"/>
        <v/>
      </c>
      <c r="DJ112" s="104" t="str">
        <f t="shared" si="41"/>
        <v/>
      </c>
      <c r="DK112" s="104" t="str">
        <f t="shared" si="41"/>
        <v/>
      </c>
      <c r="DL112" s="104" t="str">
        <f t="shared" si="41"/>
        <v/>
      </c>
      <c r="DM112" s="104" t="str">
        <f t="shared" si="41"/>
        <v/>
      </c>
      <c r="DN112" s="104" t="str">
        <f t="shared" si="41"/>
        <v/>
      </c>
      <c r="DO112" s="104" t="str">
        <f t="shared" si="42"/>
        <v/>
      </c>
      <c r="DP112" s="237" t="str">
        <f t="shared" si="43"/>
        <v/>
      </c>
      <c r="DQ112" s="237" t="str">
        <f t="shared" si="44"/>
        <v/>
      </c>
    </row>
    <row r="113" spans="2:121" s="237" customFormat="1" ht="13.5" hidden="1" customHeight="1" x14ac:dyDescent="0.15">
      <c r="K113" s="411" t="str">
        <f>IF(K34&lt;&gt;"","SY70M-79-3A-"&amp;K34,"")</f>
        <v/>
      </c>
      <c r="L113" s="411" t="str">
        <f t="shared" ref="L113:AH113" si="54">IF(L34&lt;&gt;"","SY70M-79-3A-"&amp;L34,"")</f>
        <v/>
      </c>
      <c r="M113" s="411" t="str">
        <f t="shared" si="54"/>
        <v/>
      </c>
      <c r="N113" s="411" t="str">
        <f t="shared" si="54"/>
        <v/>
      </c>
      <c r="O113" s="411" t="str">
        <f t="shared" si="54"/>
        <v/>
      </c>
      <c r="P113" s="411" t="str">
        <f t="shared" si="54"/>
        <v/>
      </c>
      <c r="Q113" s="411" t="str">
        <f t="shared" si="54"/>
        <v/>
      </c>
      <c r="R113" s="411" t="str">
        <f t="shared" si="54"/>
        <v/>
      </c>
      <c r="S113" s="411" t="str">
        <f t="shared" si="54"/>
        <v/>
      </c>
      <c r="T113" s="411" t="str">
        <f t="shared" si="54"/>
        <v/>
      </c>
      <c r="U113" s="411" t="str">
        <f t="shared" si="54"/>
        <v/>
      </c>
      <c r="V113" s="411" t="str">
        <f t="shared" si="54"/>
        <v/>
      </c>
      <c r="W113" s="411" t="str">
        <f t="shared" si="54"/>
        <v/>
      </c>
      <c r="X113" s="411" t="str">
        <f t="shared" si="54"/>
        <v/>
      </c>
      <c r="Y113" s="411" t="str">
        <f t="shared" si="54"/>
        <v/>
      </c>
      <c r="Z113" s="411" t="str">
        <f t="shared" si="54"/>
        <v/>
      </c>
      <c r="AA113" s="411" t="str">
        <f t="shared" si="54"/>
        <v/>
      </c>
      <c r="AB113" s="411" t="str">
        <f t="shared" si="54"/>
        <v/>
      </c>
      <c r="AC113" s="411" t="str">
        <f t="shared" si="54"/>
        <v/>
      </c>
      <c r="AD113" s="411" t="str">
        <f t="shared" si="54"/>
        <v/>
      </c>
      <c r="AE113" s="411" t="str">
        <f t="shared" si="54"/>
        <v/>
      </c>
      <c r="AF113" s="411" t="str">
        <f t="shared" si="54"/>
        <v/>
      </c>
      <c r="AG113" s="411" t="str">
        <f t="shared" si="54"/>
        <v/>
      </c>
      <c r="AH113" s="411" t="str">
        <f t="shared" si="54"/>
        <v/>
      </c>
      <c r="BB113" s="348"/>
      <c r="BC113" s="348"/>
      <c r="BD113" s="348"/>
      <c r="BE113" s="348"/>
      <c r="BF113" s="348"/>
      <c r="BX113" s="33" t="s">
        <v>643</v>
      </c>
      <c r="BY113" s="34"/>
      <c r="BZ113" s="34"/>
      <c r="CA113" s="34" t="str">
        <f t="shared" si="36"/>
        <v/>
      </c>
      <c r="CB113" s="34" t="s">
        <v>893</v>
      </c>
      <c r="CI113" s="237">
        <v>65</v>
      </c>
      <c r="CJ113" s="33" t="s">
        <v>643</v>
      </c>
      <c r="CK113" s="34"/>
      <c r="CL113" s="34"/>
      <c r="CM113" s="34" t="str">
        <f t="shared" si="37"/>
        <v/>
      </c>
      <c r="CN113" s="34" t="s">
        <v>893</v>
      </c>
      <c r="CO113" s="281" t="str">
        <f t="shared" si="38"/>
        <v/>
      </c>
      <c r="CP113" s="281" t="str">
        <f t="shared" si="39"/>
        <v/>
      </c>
      <c r="CQ113" s="104" t="str">
        <f t="shared" si="53"/>
        <v/>
      </c>
      <c r="CR113" s="104" t="str">
        <f t="shared" si="53"/>
        <v/>
      </c>
      <c r="CS113" s="104" t="str">
        <f t="shared" si="53"/>
        <v/>
      </c>
      <c r="CT113" s="104" t="str">
        <f t="shared" si="53"/>
        <v/>
      </c>
      <c r="CU113" s="104" t="str">
        <f t="shared" si="53"/>
        <v/>
      </c>
      <c r="CV113" s="104" t="str">
        <f t="shared" si="53"/>
        <v/>
      </c>
      <c r="CW113" s="104" t="str">
        <f t="shared" si="53"/>
        <v/>
      </c>
      <c r="CX113" s="104" t="str">
        <f t="shared" si="53"/>
        <v/>
      </c>
      <c r="CY113" s="104" t="str">
        <f t="shared" si="53"/>
        <v/>
      </c>
      <c r="CZ113" s="104" t="str">
        <f t="shared" si="53"/>
        <v/>
      </c>
      <c r="DA113" s="104" t="str">
        <f t="shared" si="53"/>
        <v/>
      </c>
      <c r="DB113" s="104" t="str">
        <f t="shared" si="53"/>
        <v/>
      </c>
      <c r="DC113" s="104" t="str">
        <f t="shared" si="53"/>
        <v/>
      </c>
      <c r="DD113" s="104" t="str">
        <f t="shared" si="53"/>
        <v/>
      </c>
      <c r="DE113" s="104" t="str">
        <f t="shared" si="53"/>
        <v/>
      </c>
      <c r="DF113" s="104" t="str">
        <f t="shared" si="51"/>
        <v/>
      </c>
      <c r="DG113" s="104" t="str">
        <f t="shared" si="41"/>
        <v/>
      </c>
      <c r="DH113" s="104" t="str">
        <f t="shared" si="41"/>
        <v/>
      </c>
      <c r="DI113" s="104" t="str">
        <f t="shared" si="41"/>
        <v/>
      </c>
      <c r="DJ113" s="104" t="str">
        <f t="shared" si="41"/>
        <v/>
      </c>
      <c r="DK113" s="104" t="str">
        <f t="shared" si="41"/>
        <v/>
      </c>
      <c r="DL113" s="104" t="str">
        <f t="shared" si="41"/>
        <v/>
      </c>
      <c r="DM113" s="104" t="str">
        <f t="shared" si="41"/>
        <v/>
      </c>
      <c r="DN113" s="104" t="str">
        <f t="shared" si="41"/>
        <v/>
      </c>
      <c r="DO113" s="104" t="str">
        <f t="shared" si="41"/>
        <v/>
      </c>
      <c r="DP113" s="237" t="str">
        <f t="shared" si="43"/>
        <v/>
      </c>
      <c r="DQ113" s="237" t="str">
        <f t="shared" si="44"/>
        <v/>
      </c>
    </row>
    <row r="114" spans="2:121" s="237" customFormat="1" ht="13.5" hidden="1" customHeight="1" x14ac:dyDescent="0.15">
      <c r="K114" s="237" t="str">
        <f>IF(K112&lt;&gt;"",K112,IF(K113&lt;&gt;"",K113,""))</f>
        <v/>
      </c>
      <c r="L114" s="237" t="str">
        <f t="shared" ref="L114:AH114" si="55">IF(L112&lt;&gt;"",L112,IF(L113&lt;&gt;"",L113,""))</f>
        <v/>
      </c>
      <c r="M114" s="237" t="str">
        <f t="shared" si="55"/>
        <v/>
      </c>
      <c r="N114" s="237" t="str">
        <f t="shared" si="55"/>
        <v/>
      </c>
      <c r="O114" s="237" t="str">
        <f t="shared" si="55"/>
        <v/>
      </c>
      <c r="P114" s="237" t="str">
        <f t="shared" si="55"/>
        <v/>
      </c>
      <c r="Q114" s="237" t="str">
        <f t="shared" si="55"/>
        <v/>
      </c>
      <c r="R114" s="237" t="str">
        <f t="shared" si="55"/>
        <v/>
      </c>
      <c r="S114" s="237" t="str">
        <f t="shared" si="55"/>
        <v/>
      </c>
      <c r="T114" s="237" t="str">
        <f t="shared" si="55"/>
        <v/>
      </c>
      <c r="U114" s="237" t="str">
        <f t="shared" si="55"/>
        <v/>
      </c>
      <c r="V114" s="237" t="str">
        <f t="shared" si="55"/>
        <v/>
      </c>
      <c r="W114" s="237" t="str">
        <f t="shared" si="55"/>
        <v/>
      </c>
      <c r="X114" s="237" t="str">
        <f t="shared" si="55"/>
        <v/>
      </c>
      <c r="Y114" s="237" t="str">
        <f t="shared" si="55"/>
        <v/>
      </c>
      <c r="Z114" s="237" t="str">
        <f t="shared" si="55"/>
        <v/>
      </c>
      <c r="AA114" s="237" t="str">
        <f t="shared" si="55"/>
        <v/>
      </c>
      <c r="AB114" s="237" t="str">
        <f t="shared" si="55"/>
        <v/>
      </c>
      <c r="AC114" s="237" t="str">
        <f t="shared" si="55"/>
        <v/>
      </c>
      <c r="AD114" s="237" t="str">
        <f t="shared" si="55"/>
        <v/>
      </c>
      <c r="AE114" s="237" t="str">
        <f t="shared" si="55"/>
        <v/>
      </c>
      <c r="AF114" s="237" t="str">
        <f t="shared" si="55"/>
        <v/>
      </c>
      <c r="AG114" s="237" t="str">
        <f t="shared" si="55"/>
        <v/>
      </c>
      <c r="AH114" s="237" t="str">
        <f t="shared" si="55"/>
        <v/>
      </c>
      <c r="BB114" s="348"/>
      <c r="BC114" s="348"/>
      <c r="BD114" s="348"/>
      <c r="BE114" s="348"/>
      <c r="BF114" s="348"/>
      <c r="BX114" s="33" t="s">
        <v>644</v>
      </c>
      <c r="BY114" s="34"/>
      <c r="BZ114" s="34"/>
      <c r="CA114" s="34" t="str">
        <f t="shared" si="36"/>
        <v/>
      </c>
      <c r="CB114" s="34" t="s">
        <v>294</v>
      </c>
      <c r="CI114" s="237">
        <v>66</v>
      </c>
      <c r="CJ114" s="33" t="s">
        <v>644</v>
      </c>
      <c r="CK114" s="34"/>
      <c r="CL114" s="34"/>
      <c r="CM114" s="34" t="str">
        <f t="shared" si="37"/>
        <v/>
      </c>
      <c r="CN114" s="34" t="s">
        <v>294</v>
      </c>
      <c r="CO114" s="281" t="str">
        <f t="shared" si="38"/>
        <v/>
      </c>
      <c r="CP114" s="281" t="str">
        <f t="shared" si="39"/>
        <v/>
      </c>
      <c r="CQ114" s="104" t="str">
        <f t="shared" si="53"/>
        <v/>
      </c>
      <c r="CR114" s="104" t="str">
        <f t="shared" si="53"/>
        <v/>
      </c>
      <c r="CS114" s="104" t="str">
        <f t="shared" si="53"/>
        <v/>
      </c>
      <c r="CT114" s="104" t="str">
        <f t="shared" si="53"/>
        <v/>
      </c>
      <c r="CU114" s="104" t="str">
        <f t="shared" si="53"/>
        <v/>
      </c>
      <c r="CV114" s="104" t="str">
        <f t="shared" si="53"/>
        <v/>
      </c>
      <c r="CW114" s="104" t="str">
        <f t="shared" si="53"/>
        <v/>
      </c>
      <c r="CX114" s="104" t="str">
        <f t="shared" si="53"/>
        <v/>
      </c>
      <c r="CY114" s="104" t="str">
        <f t="shared" si="53"/>
        <v/>
      </c>
      <c r="CZ114" s="104" t="str">
        <f t="shared" si="53"/>
        <v/>
      </c>
      <c r="DA114" s="104" t="str">
        <f t="shared" si="53"/>
        <v/>
      </c>
      <c r="DB114" s="104" t="str">
        <f t="shared" si="53"/>
        <v/>
      </c>
      <c r="DC114" s="104" t="str">
        <f t="shared" si="53"/>
        <v/>
      </c>
      <c r="DD114" s="104" t="str">
        <f t="shared" si="53"/>
        <v/>
      </c>
      <c r="DE114" s="104" t="str">
        <f t="shared" si="53"/>
        <v/>
      </c>
      <c r="DF114" s="104" t="str">
        <f t="shared" si="51"/>
        <v/>
      </c>
      <c r="DG114" s="104" t="str">
        <f t="shared" si="41"/>
        <v/>
      </c>
      <c r="DH114" s="104" t="str">
        <f t="shared" si="41"/>
        <v/>
      </c>
      <c r="DI114" s="104" t="str">
        <f t="shared" si="41"/>
        <v/>
      </c>
      <c r="DJ114" s="104" t="str">
        <f t="shared" si="41"/>
        <v/>
      </c>
      <c r="DK114" s="104" t="str">
        <f t="shared" si="41"/>
        <v/>
      </c>
      <c r="DL114" s="104" t="str">
        <f t="shared" si="41"/>
        <v/>
      </c>
      <c r="DM114" s="104" t="str">
        <f t="shared" si="41"/>
        <v/>
      </c>
      <c r="DN114" s="104" t="str">
        <f t="shared" si="41"/>
        <v/>
      </c>
      <c r="DO114" s="104" t="str">
        <f t="shared" si="41"/>
        <v/>
      </c>
      <c r="DP114" s="237" t="str">
        <f t="shared" si="43"/>
        <v/>
      </c>
      <c r="DQ114" s="237" t="str">
        <f t="shared" si="44"/>
        <v/>
      </c>
    </row>
    <row r="115" spans="2:121" s="237" customFormat="1" ht="13.5" hidden="1" customHeight="1" x14ac:dyDescent="0.15">
      <c r="BB115" s="348"/>
      <c r="BC115" s="348"/>
      <c r="BD115" s="348"/>
      <c r="BE115" s="348"/>
      <c r="BF115" s="348"/>
      <c r="BX115" s="33" t="s">
        <v>436</v>
      </c>
      <c r="BY115" s="34"/>
      <c r="BZ115" s="34"/>
      <c r="CA115" s="34" t="str">
        <f t="shared" si="36"/>
        <v/>
      </c>
      <c r="CB115" s="34" t="s">
        <v>295</v>
      </c>
      <c r="CI115" s="237">
        <v>67</v>
      </c>
      <c r="CJ115" s="33" t="s">
        <v>436</v>
      </c>
      <c r="CK115" s="34"/>
      <c r="CL115" s="34"/>
      <c r="CM115" s="34" t="str">
        <f t="shared" si="37"/>
        <v/>
      </c>
      <c r="CN115" s="34" t="s">
        <v>295</v>
      </c>
      <c r="CO115" s="281" t="str">
        <f t="shared" si="38"/>
        <v/>
      </c>
      <c r="CP115" s="281" t="str">
        <f t="shared" si="39"/>
        <v/>
      </c>
      <c r="CQ115" s="104" t="str">
        <f t="shared" si="53"/>
        <v/>
      </c>
      <c r="CR115" s="104" t="str">
        <f t="shared" si="53"/>
        <v/>
      </c>
      <c r="CS115" s="104" t="str">
        <f t="shared" si="53"/>
        <v/>
      </c>
      <c r="CT115" s="104" t="str">
        <f t="shared" si="53"/>
        <v/>
      </c>
      <c r="CU115" s="104" t="str">
        <f t="shared" si="53"/>
        <v/>
      </c>
      <c r="CV115" s="104" t="str">
        <f t="shared" si="53"/>
        <v/>
      </c>
      <c r="CW115" s="104" t="str">
        <f t="shared" si="53"/>
        <v/>
      </c>
      <c r="CX115" s="104" t="str">
        <f t="shared" si="53"/>
        <v/>
      </c>
      <c r="CY115" s="104" t="str">
        <f t="shared" si="53"/>
        <v/>
      </c>
      <c r="CZ115" s="104" t="str">
        <f t="shared" si="53"/>
        <v/>
      </c>
      <c r="DA115" s="104" t="str">
        <f t="shared" si="53"/>
        <v/>
      </c>
      <c r="DB115" s="104" t="str">
        <f t="shared" si="53"/>
        <v/>
      </c>
      <c r="DC115" s="104" t="str">
        <f t="shared" si="53"/>
        <v/>
      </c>
      <c r="DD115" s="104" t="str">
        <f t="shared" si="53"/>
        <v/>
      </c>
      <c r="DE115" s="104" t="str">
        <f t="shared" si="53"/>
        <v/>
      </c>
      <c r="DF115" s="104" t="str">
        <f t="shared" si="51"/>
        <v/>
      </c>
      <c r="DG115" s="104" t="str">
        <f t="shared" si="41"/>
        <v/>
      </c>
      <c r="DH115" s="104" t="str">
        <f t="shared" si="41"/>
        <v/>
      </c>
      <c r="DI115" s="104" t="str">
        <f t="shared" si="41"/>
        <v/>
      </c>
      <c r="DJ115" s="104" t="str">
        <f t="shared" si="41"/>
        <v/>
      </c>
      <c r="DK115" s="104" t="str">
        <f t="shared" si="41"/>
        <v/>
      </c>
      <c r="DL115" s="104" t="str">
        <f t="shared" si="41"/>
        <v/>
      </c>
      <c r="DM115" s="104" t="str">
        <f t="shared" si="41"/>
        <v/>
      </c>
      <c r="DN115" s="104" t="str">
        <f t="shared" si="41"/>
        <v/>
      </c>
      <c r="DO115" s="104" t="str">
        <f t="shared" si="41"/>
        <v/>
      </c>
      <c r="DP115" s="237" t="str">
        <f t="shared" si="43"/>
        <v/>
      </c>
      <c r="DQ115" s="237" t="str">
        <f t="shared" si="44"/>
        <v/>
      </c>
    </row>
    <row r="116" spans="2:121" s="237" customFormat="1" ht="13.5" hidden="1" customHeight="1" x14ac:dyDescent="0.15">
      <c r="BB116" s="348"/>
      <c r="BC116" s="348"/>
      <c r="BD116" s="348"/>
      <c r="BE116" s="348"/>
      <c r="BF116" s="348"/>
      <c r="BX116" s="33" t="s">
        <v>636</v>
      </c>
      <c r="BY116" s="34"/>
      <c r="BZ116" s="34"/>
      <c r="CA116" s="34" t="str">
        <f t="shared" si="36"/>
        <v/>
      </c>
      <c r="CB116" s="34" t="s">
        <v>882</v>
      </c>
      <c r="CJ116" s="33" t="s">
        <v>636</v>
      </c>
      <c r="CK116" s="34"/>
      <c r="CL116" s="34"/>
      <c r="CM116" s="34" t="str">
        <f t="shared" si="37"/>
        <v/>
      </c>
      <c r="CN116" s="34" t="s">
        <v>882</v>
      </c>
      <c r="CO116" s="281" t="str">
        <f t="shared" si="38"/>
        <v/>
      </c>
      <c r="CP116" s="281" t="str">
        <f t="shared" si="39"/>
        <v/>
      </c>
      <c r="CQ116" s="104" t="str">
        <f t="shared" si="53"/>
        <v/>
      </c>
      <c r="CR116" s="104" t="str">
        <f t="shared" si="53"/>
        <v/>
      </c>
      <c r="CS116" s="104" t="str">
        <f t="shared" si="53"/>
        <v/>
      </c>
      <c r="CT116" s="104" t="str">
        <f t="shared" si="53"/>
        <v/>
      </c>
      <c r="CU116" s="104" t="str">
        <f t="shared" si="53"/>
        <v/>
      </c>
      <c r="CV116" s="104" t="str">
        <f t="shared" si="53"/>
        <v/>
      </c>
      <c r="CW116" s="104" t="str">
        <f t="shared" si="53"/>
        <v/>
      </c>
      <c r="CX116" s="104" t="str">
        <f t="shared" si="53"/>
        <v/>
      </c>
      <c r="CY116" s="104" t="str">
        <f t="shared" si="53"/>
        <v/>
      </c>
      <c r="CZ116" s="104" t="str">
        <f t="shared" si="53"/>
        <v/>
      </c>
      <c r="DA116" s="104" t="str">
        <f t="shared" si="53"/>
        <v/>
      </c>
      <c r="DB116" s="104" t="str">
        <f t="shared" si="53"/>
        <v/>
      </c>
      <c r="DC116" s="104" t="str">
        <f t="shared" si="53"/>
        <v/>
      </c>
      <c r="DD116" s="104" t="str">
        <f t="shared" si="53"/>
        <v/>
      </c>
      <c r="DE116" s="104" t="str">
        <f t="shared" si="53"/>
        <v/>
      </c>
      <c r="DF116" s="104" t="str">
        <f t="shared" si="51"/>
        <v/>
      </c>
      <c r="DG116" s="104" t="str">
        <f t="shared" si="41"/>
        <v/>
      </c>
      <c r="DH116" s="104" t="str">
        <f t="shared" si="41"/>
        <v/>
      </c>
      <c r="DI116" s="104" t="str">
        <f t="shared" si="41"/>
        <v/>
      </c>
      <c r="DJ116" s="104" t="str">
        <f t="shared" si="41"/>
        <v/>
      </c>
      <c r="DK116" s="104" t="str">
        <f t="shared" si="41"/>
        <v/>
      </c>
      <c r="DL116" s="104" t="str">
        <f t="shared" si="41"/>
        <v/>
      </c>
      <c r="DM116" s="104" t="str">
        <f t="shared" si="41"/>
        <v/>
      </c>
      <c r="DN116" s="104" t="str">
        <f t="shared" si="41"/>
        <v/>
      </c>
      <c r="DO116" s="104" t="str">
        <f t="shared" si="41"/>
        <v/>
      </c>
      <c r="DP116" s="237" t="str">
        <f t="shared" si="43"/>
        <v/>
      </c>
      <c r="DQ116" s="237" t="str">
        <f t="shared" si="44"/>
        <v/>
      </c>
    </row>
    <row r="117" spans="2:121" s="237" customFormat="1" ht="13.5" hidden="1" customHeight="1" x14ac:dyDescent="0.15">
      <c r="BB117" s="348"/>
      <c r="BC117" s="348"/>
      <c r="BD117" s="348"/>
      <c r="BE117" s="348"/>
      <c r="BF117" s="348"/>
      <c r="BX117" s="33" t="s">
        <v>645</v>
      </c>
      <c r="BY117" s="34"/>
      <c r="BZ117" s="34"/>
      <c r="CA117" s="34" t="str">
        <f t="shared" si="36"/>
        <v/>
      </c>
      <c r="CB117" s="34" t="s">
        <v>894</v>
      </c>
      <c r="CJ117" s="33" t="s">
        <v>645</v>
      </c>
      <c r="CK117" s="34"/>
      <c r="CL117" s="34"/>
      <c r="CM117" s="34" t="str">
        <f t="shared" si="37"/>
        <v/>
      </c>
      <c r="CN117" s="34" t="s">
        <v>894</v>
      </c>
      <c r="CO117" s="281" t="str">
        <f t="shared" si="38"/>
        <v/>
      </c>
      <c r="CP117" s="281" t="str">
        <f t="shared" si="39"/>
        <v/>
      </c>
      <c r="CQ117" s="104" t="str">
        <f t="shared" si="53"/>
        <v/>
      </c>
      <c r="CR117" s="104" t="str">
        <f t="shared" si="53"/>
        <v/>
      </c>
      <c r="CS117" s="104" t="str">
        <f t="shared" si="53"/>
        <v/>
      </c>
      <c r="CT117" s="104" t="str">
        <f t="shared" si="53"/>
        <v/>
      </c>
      <c r="CU117" s="104" t="str">
        <f t="shared" si="53"/>
        <v/>
      </c>
      <c r="CV117" s="104" t="str">
        <f t="shared" si="53"/>
        <v/>
      </c>
      <c r="CW117" s="104" t="str">
        <f t="shared" si="53"/>
        <v/>
      </c>
      <c r="CX117" s="104" t="str">
        <f t="shared" si="53"/>
        <v/>
      </c>
      <c r="CY117" s="104" t="str">
        <f t="shared" si="53"/>
        <v/>
      </c>
      <c r="CZ117" s="104" t="str">
        <f t="shared" si="53"/>
        <v/>
      </c>
      <c r="DA117" s="104" t="str">
        <f t="shared" si="53"/>
        <v/>
      </c>
      <c r="DB117" s="104" t="str">
        <f t="shared" si="53"/>
        <v/>
      </c>
      <c r="DC117" s="104" t="str">
        <f t="shared" si="53"/>
        <v/>
      </c>
      <c r="DD117" s="104" t="str">
        <f t="shared" si="53"/>
        <v/>
      </c>
      <c r="DE117" s="104" t="str">
        <f t="shared" si="53"/>
        <v/>
      </c>
      <c r="DF117" s="104" t="str">
        <f t="shared" si="51"/>
        <v/>
      </c>
      <c r="DG117" s="104" t="str">
        <f t="shared" si="41"/>
        <v/>
      </c>
      <c r="DH117" s="104" t="str">
        <f t="shared" si="41"/>
        <v/>
      </c>
      <c r="DI117" s="104" t="str">
        <f t="shared" si="41"/>
        <v/>
      </c>
      <c r="DJ117" s="104" t="str">
        <f t="shared" si="41"/>
        <v/>
      </c>
      <c r="DK117" s="104" t="str">
        <f t="shared" si="41"/>
        <v/>
      </c>
      <c r="DL117" s="104" t="str">
        <f t="shared" si="41"/>
        <v/>
      </c>
      <c r="DM117" s="104" t="str">
        <f t="shared" si="41"/>
        <v/>
      </c>
      <c r="DN117" s="104" t="str">
        <f t="shared" si="41"/>
        <v/>
      </c>
      <c r="DO117" s="104" t="str">
        <f t="shared" si="41"/>
        <v/>
      </c>
      <c r="DP117" s="237" t="str">
        <f t="shared" si="43"/>
        <v/>
      </c>
      <c r="DQ117" s="237" t="str">
        <f t="shared" si="44"/>
        <v/>
      </c>
    </row>
    <row r="118" spans="2:121" s="237" customFormat="1" ht="13.5" hidden="1" customHeight="1" x14ac:dyDescent="0.15">
      <c r="BB118" s="348"/>
      <c r="BC118" s="348"/>
      <c r="BD118" s="348"/>
      <c r="BE118" s="348"/>
      <c r="BF118" s="348"/>
      <c r="BX118" s="33" t="s">
        <v>881</v>
      </c>
      <c r="BY118" s="34"/>
      <c r="BZ118" s="34"/>
      <c r="CA118" s="34" t="str">
        <f t="shared" si="36"/>
        <v/>
      </c>
      <c r="CB118" s="34" t="s">
        <v>895</v>
      </c>
      <c r="CJ118" s="33" t="s">
        <v>881</v>
      </c>
      <c r="CK118" s="34"/>
      <c r="CL118" s="34"/>
      <c r="CM118" s="34" t="str">
        <f t="shared" si="37"/>
        <v/>
      </c>
      <c r="CN118" s="34" t="s">
        <v>895</v>
      </c>
      <c r="CO118" s="281" t="str">
        <f t="shared" si="38"/>
        <v/>
      </c>
      <c r="CP118" s="281" t="str">
        <f t="shared" si="39"/>
        <v/>
      </c>
      <c r="CQ118" s="104" t="str">
        <f t="shared" si="53"/>
        <v/>
      </c>
      <c r="CR118" s="104" t="str">
        <f t="shared" si="53"/>
        <v/>
      </c>
      <c r="CS118" s="104" t="str">
        <f t="shared" si="53"/>
        <v/>
      </c>
      <c r="CT118" s="104" t="str">
        <f t="shared" si="53"/>
        <v/>
      </c>
      <c r="CU118" s="104" t="str">
        <f t="shared" si="53"/>
        <v/>
      </c>
      <c r="CV118" s="104" t="str">
        <f t="shared" si="53"/>
        <v/>
      </c>
      <c r="CW118" s="104" t="str">
        <f t="shared" si="53"/>
        <v/>
      </c>
      <c r="CX118" s="104" t="str">
        <f t="shared" si="53"/>
        <v/>
      </c>
      <c r="CY118" s="104" t="str">
        <f t="shared" si="53"/>
        <v/>
      </c>
      <c r="CZ118" s="104" t="str">
        <f t="shared" si="53"/>
        <v/>
      </c>
      <c r="DA118" s="104" t="str">
        <f t="shared" si="53"/>
        <v/>
      </c>
      <c r="DB118" s="104" t="str">
        <f t="shared" si="53"/>
        <v/>
      </c>
      <c r="DC118" s="104" t="str">
        <f t="shared" si="53"/>
        <v/>
      </c>
      <c r="DD118" s="104" t="str">
        <f t="shared" si="53"/>
        <v/>
      </c>
      <c r="DE118" s="104" t="str">
        <f t="shared" si="53"/>
        <v/>
      </c>
      <c r="DF118" s="104" t="str">
        <f t="shared" si="51"/>
        <v/>
      </c>
      <c r="DG118" s="104" t="str">
        <f t="shared" si="41"/>
        <v/>
      </c>
      <c r="DH118" s="104" t="str">
        <f t="shared" si="41"/>
        <v/>
      </c>
      <c r="DI118" s="104" t="str">
        <f t="shared" si="41"/>
        <v/>
      </c>
      <c r="DJ118" s="104" t="str">
        <f t="shared" si="41"/>
        <v/>
      </c>
      <c r="DK118" s="104" t="str">
        <f t="shared" si="41"/>
        <v/>
      </c>
      <c r="DL118" s="104" t="str">
        <f t="shared" si="41"/>
        <v/>
      </c>
      <c r="DM118" s="104" t="str">
        <f t="shared" si="41"/>
        <v/>
      </c>
      <c r="DN118" s="104" t="str">
        <f t="shared" si="41"/>
        <v/>
      </c>
      <c r="DO118" s="104" t="str">
        <f t="shared" si="41"/>
        <v/>
      </c>
      <c r="DP118" s="237" t="str">
        <f t="shared" si="43"/>
        <v/>
      </c>
      <c r="DQ118" s="237" t="str">
        <f t="shared" si="44"/>
        <v/>
      </c>
    </row>
    <row r="119" spans="2:121" s="237" customFormat="1" hidden="1" x14ac:dyDescent="0.15">
      <c r="BB119" s="348"/>
      <c r="BC119" s="348"/>
      <c r="BD119" s="348"/>
      <c r="BE119" s="348"/>
      <c r="BF119" s="348"/>
      <c r="BX119" s="33" t="s">
        <v>896</v>
      </c>
      <c r="BY119" s="34"/>
      <c r="BZ119" s="34"/>
      <c r="CA119" s="34" t="str">
        <f t="shared" si="36"/>
        <v/>
      </c>
      <c r="CB119" s="34" t="s">
        <v>899</v>
      </c>
      <c r="CC119" s="12"/>
      <c r="CJ119" s="33" t="s">
        <v>896</v>
      </c>
      <c r="CK119" s="34"/>
      <c r="CL119" s="34"/>
      <c r="CM119" s="34" t="str">
        <f t="shared" si="37"/>
        <v/>
      </c>
      <c r="CN119" s="34" t="s">
        <v>899</v>
      </c>
      <c r="CO119" s="281" t="str">
        <f t="shared" si="38"/>
        <v/>
      </c>
      <c r="CP119" s="281" t="str">
        <f t="shared" si="39"/>
        <v/>
      </c>
      <c r="CQ119" s="104" t="str">
        <f t="shared" si="53"/>
        <v/>
      </c>
      <c r="CR119" s="104" t="str">
        <f t="shared" si="53"/>
        <v/>
      </c>
      <c r="CS119" s="104" t="str">
        <f t="shared" si="53"/>
        <v/>
      </c>
      <c r="CT119" s="104" t="str">
        <f t="shared" si="53"/>
        <v/>
      </c>
      <c r="CU119" s="104" t="str">
        <f t="shared" si="53"/>
        <v/>
      </c>
      <c r="CV119" s="104" t="str">
        <f t="shared" si="53"/>
        <v/>
      </c>
      <c r="CW119" s="104" t="str">
        <f t="shared" si="53"/>
        <v/>
      </c>
      <c r="CX119" s="104" t="str">
        <f t="shared" si="53"/>
        <v/>
      </c>
      <c r="CY119" s="104" t="str">
        <f t="shared" si="53"/>
        <v/>
      </c>
      <c r="CZ119" s="104" t="str">
        <f t="shared" si="53"/>
        <v/>
      </c>
      <c r="DA119" s="104" t="str">
        <f t="shared" si="53"/>
        <v/>
      </c>
      <c r="DB119" s="104" t="str">
        <f t="shared" si="53"/>
        <v/>
      </c>
      <c r="DC119" s="104" t="str">
        <f t="shared" si="53"/>
        <v/>
      </c>
      <c r="DD119" s="104" t="str">
        <f t="shared" si="53"/>
        <v/>
      </c>
      <c r="DE119" s="104" t="str">
        <f t="shared" si="53"/>
        <v/>
      </c>
      <c r="DF119" s="104" t="str">
        <f t="shared" si="51"/>
        <v/>
      </c>
      <c r="DG119" s="104" t="str">
        <f t="shared" si="41"/>
        <v/>
      </c>
      <c r="DH119" s="104" t="str">
        <f t="shared" si="41"/>
        <v/>
      </c>
      <c r="DI119" s="104" t="str">
        <f t="shared" si="41"/>
        <v/>
      </c>
      <c r="DJ119" s="104" t="str">
        <f t="shared" si="41"/>
        <v/>
      </c>
      <c r="DK119" s="104" t="str">
        <f t="shared" si="41"/>
        <v/>
      </c>
      <c r="DL119" s="104" t="str">
        <f t="shared" si="41"/>
        <v/>
      </c>
      <c r="DM119" s="104" t="str">
        <f t="shared" si="41"/>
        <v/>
      </c>
      <c r="DN119" s="104" t="str">
        <f t="shared" si="41"/>
        <v/>
      </c>
      <c r="DO119" s="104" t="str">
        <f t="shared" si="41"/>
        <v/>
      </c>
      <c r="DP119" s="237" t="str">
        <f t="shared" si="43"/>
        <v/>
      </c>
      <c r="DQ119" s="237" t="str">
        <f t="shared" si="44"/>
        <v/>
      </c>
    </row>
    <row r="120" spans="2:121" s="237" customFormat="1" hidden="1" x14ac:dyDescent="0.15">
      <c r="B120" s="12"/>
      <c r="BB120" s="348"/>
      <c r="BC120" s="348"/>
      <c r="BD120" s="348"/>
      <c r="BE120" s="348"/>
      <c r="BF120" s="348"/>
      <c r="BX120" s="33" t="s">
        <v>897</v>
      </c>
      <c r="BY120" s="34"/>
      <c r="BZ120" s="34"/>
      <c r="CA120" s="34" t="str">
        <f t="shared" si="36"/>
        <v/>
      </c>
      <c r="CB120" s="34" t="s">
        <v>900</v>
      </c>
      <c r="CD120" s="12"/>
      <c r="CJ120" s="33" t="s">
        <v>897</v>
      </c>
      <c r="CK120" s="34"/>
      <c r="CL120" s="34"/>
      <c r="CM120" s="34" t="str">
        <f t="shared" si="37"/>
        <v/>
      </c>
      <c r="CN120" s="34" t="s">
        <v>900</v>
      </c>
      <c r="CO120" s="281" t="str">
        <f t="shared" si="38"/>
        <v/>
      </c>
      <c r="CP120" s="281" t="str">
        <f t="shared" si="39"/>
        <v/>
      </c>
      <c r="CQ120" s="104" t="str">
        <f t="shared" si="53"/>
        <v/>
      </c>
      <c r="CR120" s="104" t="str">
        <f t="shared" si="53"/>
        <v/>
      </c>
      <c r="CS120" s="104" t="str">
        <f t="shared" si="53"/>
        <v/>
      </c>
      <c r="CT120" s="104" t="str">
        <f t="shared" si="53"/>
        <v/>
      </c>
      <c r="CU120" s="104" t="str">
        <f t="shared" si="53"/>
        <v/>
      </c>
      <c r="CV120" s="104" t="str">
        <f t="shared" si="53"/>
        <v/>
      </c>
      <c r="CW120" s="104" t="str">
        <f t="shared" si="53"/>
        <v/>
      </c>
      <c r="CX120" s="104" t="str">
        <f t="shared" si="53"/>
        <v/>
      </c>
      <c r="CY120" s="104" t="str">
        <f t="shared" si="53"/>
        <v/>
      </c>
      <c r="CZ120" s="104" t="str">
        <f t="shared" si="53"/>
        <v/>
      </c>
      <c r="DA120" s="104" t="str">
        <f t="shared" si="53"/>
        <v/>
      </c>
      <c r="DB120" s="104" t="str">
        <f t="shared" si="53"/>
        <v/>
      </c>
      <c r="DC120" s="104" t="str">
        <f t="shared" si="53"/>
        <v/>
      </c>
      <c r="DD120" s="104" t="str">
        <f t="shared" si="53"/>
        <v/>
      </c>
      <c r="DE120" s="104" t="str">
        <f t="shared" si="53"/>
        <v/>
      </c>
      <c r="DF120" s="104" t="str">
        <f t="shared" si="51"/>
        <v/>
      </c>
      <c r="DG120" s="104" t="str">
        <f t="shared" si="41"/>
        <v/>
      </c>
      <c r="DH120" s="104" t="str">
        <f t="shared" si="41"/>
        <v/>
      </c>
      <c r="DI120" s="104" t="str">
        <f t="shared" si="41"/>
        <v/>
      </c>
      <c r="DJ120" s="104" t="str">
        <f t="shared" si="41"/>
        <v/>
      </c>
      <c r="DK120" s="104" t="str">
        <f t="shared" si="41"/>
        <v/>
      </c>
      <c r="DL120" s="104" t="str">
        <f t="shared" si="41"/>
        <v/>
      </c>
      <c r="DM120" s="104" t="str">
        <f t="shared" si="41"/>
        <v/>
      </c>
      <c r="DN120" s="104" t="str">
        <f t="shared" si="41"/>
        <v/>
      </c>
      <c r="DO120" s="104" t="str">
        <f t="shared" si="41"/>
        <v/>
      </c>
      <c r="DP120" s="237" t="str">
        <f t="shared" si="43"/>
        <v/>
      </c>
      <c r="DQ120" s="237" t="str">
        <f t="shared" si="44"/>
        <v/>
      </c>
    </row>
    <row r="121" spans="2:121" s="237" customFormat="1" hidden="1" x14ac:dyDescent="0.15">
      <c r="B121" s="12"/>
      <c r="BB121" s="348"/>
      <c r="BC121" s="348"/>
      <c r="BD121" s="348"/>
      <c r="BE121" s="348"/>
      <c r="BF121" s="348"/>
      <c r="BX121" s="33" t="s">
        <v>898</v>
      </c>
      <c r="BY121" s="34"/>
      <c r="BZ121" s="34"/>
      <c r="CA121" s="34" t="str">
        <f t="shared" si="36"/>
        <v/>
      </c>
      <c r="CB121" s="34" t="s">
        <v>901</v>
      </c>
      <c r="CJ121" s="33" t="s">
        <v>898</v>
      </c>
      <c r="CK121" s="34"/>
      <c r="CL121" s="34"/>
      <c r="CM121" s="34" t="str">
        <f t="shared" si="37"/>
        <v/>
      </c>
      <c r="CN121" s="34" t="s">
        <v>901</v>
      </c>
      <c r="CO121" s="281" t="str">
        <f t="shared" si="38"/>
        <v/>
      </c>
      <c r="CP121" s="281" t="str">
        <f t="shared" si="39"/>
        <v/>
      </c>
      <c r="CQ121" s="104" t="str">
        <f t="shared" si="53"/>
        <v/>
      </c>
      <c r="CR121" s="104" t="str">
        <f t="shared" si="53"/>
        <v/>
      </c>
      <c r="CS121" s="104" t="str">
        <f t="shared" si="53"/>
        <v/>
      </c>
      <c r="CT121" s="104" t="str">
        <f t="shared" si="53"/>
        <v/>
      </c>
      <c r="CU121" s="104" t="str">
        <f t="shared" si="53"/>
        <v/>
      </c>
      <c r="CV121" s="104" t="str">
        <f t="shared" si="53"/>
        <v/>
      </c>
      <c r="CW121" s="104" t="str">
        <f t="shared" si="53"/>
        <v/>
      </c>
      <c r="CX121" s="104" t="str">
        <f t="shared" si="53"/>
        <v/>
      </c>
      <c r="CY121" s="104" t="str">
        <f t="shared" si="53"/>
        <v/>
      </c>
      <c r="CZ121" s="104" t="str">
        <f t="shared" si="53"/>
        <v/>
      </c>
      <c r="DA121" s="104" t="str">
        <f t="shared" si="53"/>
        <v/>
      </c>
      <c r="DB121" s="104" t="str">
        <f t="shared" si="53"/>
        <v/>
      </c>
      <c r="DC121" s="104" t="str">
        <f t="shared" si="53"/>
        <v/>
      </c>
      <c r="DD121" s="104" t="str">
        <f t="shared" si="53"/>
        <v/>
      </c>
      <c r="DE121" s="104" t="str">
        <f t="shared" si="53"/>
        <v/>
      </c>
      <c r="DF121" s="104" t="str">
        <f t="shared" si="51"/>
        <v/>
      </c>
      <c r="DG121" s="104" t="str">
        <f t="shared" si="41"/>
        <v/>
      </c>
      <c r="DH121" s="104" t="str">
        <f t="shared" si="41"/>
        <v/>
      </c>
      <c r="DI121" s="104" t="str">
        <f t="shared" si="41"/>
        <v/>
      </c>
      <c r="DJ121" s="104" t="str">
        <f t="shared" si="41"/>
        <v/>
      </c>
      <c r="DK121" s="104" t="str">
        <f t="shared" si="41"/>
        <v/>
      </c>
      <c r="DL121" s="104" t="str">
        <f t="shared" si="41"/>
        <v/>
      </c>
      <c r="DM121" s="104" t="str">
        <f t="shared" si="41"/>
        <v/>
      </c>
      <c r="DN121" s="104" t="str">
        <f t="shared" si="41"/>
        <v/>
      </c>
      <c r="DO121" s="104" t="str">
        <f t="shared" si="41"/>
        <v/>
      </c>
      <c r="DP121" s="237" t="str">
        <f t="shared" si="43"/>
        <v/>
      </c>
      <c r="DQ121" s="237" t="str">
        <f t="shared" si="44"/>
        <v/>
      </c>
    </row>
    <row r="122" spans="2:121" s="237" customFormat="1" hidden="1" x14ac:dyDescent="0.15">
      <c r="B122" s="12"/>
      <c r="BB122" s="348"/>
      <c r="BC122" s="348"/>
      <c r="BD122" s="348"/>
      <c r="BE122" s="348"/>
      <c r="BF122" s="348"/>
      <c r="CJ122" s="281"/>
      <c r="CK122" s="281"/>
      <c r="CL122" s="281"/>
      <c r="CM122" s="281"/>
      <c r="CN122" s="281"/>
      <c r="CO122" s="281" t="s">
        <v>38</v>
      </c>
      <c r="CP122" s="281"/>
      <c r="CQ122" s="104">
        <v>1</v>
      </c>
      <c r="CR122" s="104">
        <v>2</v>
      </c>
      <c r="CS122" s="104">
        <v>3</v>
      </c>
      <c r="CT122" s="104">
        <v>4</v>
      </c>
      <c r="CU122" s="104">
        <v>5</v>
      </c>
      <c r="CV122" s="104">
        <v>6</v>
      </c>
      <c r="CW122" s="104">
        <v>7</v>
      </c>
      <c r="CX122" s="104">
        <v>8</v>
      </c>
      <c r="CY122" s="104">
        <v>9</v>
      </c>
      <c r="CZ122" s="104">
        <v>10</v>
      </c>
      <c r="DA122" s="104">
        <v>11</v>
      </c>
      <c r="DB122" s="104">
        <v>12</v>
      </c>
      <c r="DC122" s="104">
        <v>13</v>
      </c>
      <c r="DD122" s="104">
        <v>14</v>
      </c>
      <c r="DE122" s="104">
        <v>15</v>
      </c>
      <c r="DF122" s="104">
        <v>16</v>
      </c>
      <c r="DG122" s="104">
        <v>17</v>
      </c>
      <c r="DH122" s="104">
        <v>18</v>
      </c>
      <c r="DI122" s="104">
        <v>19</v>
      </c>
      <c r="DJ122" s="104">
        <v>20</v>
      </c>
      <c r="DK122" s="104">
        <v>21</v>
      </c>
      <c r="DL122" s="104">
        <v>22</v>
      </c>
      <c r="DM122" s="104">
        <v>23</v>
      </c>
      <c r="DN122" s="104">
        <v>24</v>
      </c>
      <c r="DO122" s="104"/>
      <c r="DP122" s="237" t="s">
        <v>47</v>
      </c>
    </row>
    <row r="123" spans="2:121" s="237" customFormat="1" hidden="1" x14ac:dyDescent="0.15">
      <c r="B123" s="12"/>
      <c r="BB123" s="348"/>
      <c r="BC123" s="348"/>
      <c r="BD123" s="348"/>
      <c r="BE123" s="348"/>
      <c r="BF123" s="348"/>
      <c r="CJ123" s="281"/>
      <c r="CK123" s="281"/>
      <c r="CL123" s="281"/>
      <c r="CM123" s="281"/>
      <c r="CN123" s="281"/>
      <c r="CO123" s="281"/>
      <c r="CP123" s="281"/>
      <c r="CQ123" s="281"/>
      <c r="CR123" s="281"/>
      <c r="CS123" s="281"/>
      <c r="CT123" s="281"/>
      <c r="CU123" s="281"/>
      <c r="CV123" s="281"/>
      <c r="CW123" s="281"/>
      <c r="CX123" s="281"/>
      <c r="CY123" s="281"/>
      <c r="CZ123" s="281"/>
      <c r="DA123" s="281"/>
      <c r="DB123" s="281"/>
      <c r="DC123" s="281"/>
      <c r="DD123" s="281"/>
      <c r="DE123" s="281"/>
      <c r="DF123" s="281"/>
      <c r="DG123" s="281"/>
      <c r="DH123" s="281"/>
      <c r="DI123" s="281"/>
      <c r="DJ123" s="281"/>
      <c r="DK123" s="281"/>
      <c r="DL123" s="281"/>
      <c r="DM123" s="281"/>
      <c r="DN123" s="281"/>
      <c r="DO123" s="281"/>
    </row>
    <row r="124" spans="2:121" s="237" customFormat="1" ht="14.25" hidden="1" x14ac:dyDescent="0.15">
      <c r="B124" s="12"/>
      <c r="BB124" s="348"/>
      <c r="BC124" s="348"/>
      <c r="BD124" s="348"/>
      <c r="BE124" s="348"/>
      <c r="BF124" s="348"/>
      <c r="CJ124" s="20"/>
      <c r="CK124" s="21"/>
      <c r="CL124" s="281"/>
      <c r="CM124" s="281"/>
      <c r="CN124" s="281"/>
      <c r="CO124" s="281"/>
      <c r="CP124" s="281"/>
      <c r="CQ124" s="281"/>
      <c r="CR124" s="281"/>
      <c r="CS124" s="281"/>
      <c r="CT124" s="281"/>
      <c r="CU124" s="281"/>
      <c r="CV124" s="281"/>
      <c r="CW124" s="281"/>
      <c r="CX124" s="281"/>
      <c r="CY124" s="281"/>
      <c r="CZ124" s="281"/>
      <c r="DA124" s="281"/>
      <c r="DB124" s="281"/>
      <c r="DC124" s="281"/>
      <c r="DD124" s="281"/>
      <c r="DE124" s="281"/>
      <c r="DF124" s="281"/>
      <c r="DG124" s="281"/>
      <c r="DH124" s="281"/>
      <c r="DI124" s="281"/>
      <c r="DJ124" s="281"/>
      <c r="DK124" s="281"/>
      <c r="DL124" s="281"/>
      <c r="DM124" s="281"/>
      <c r="DN124" s="281"/>
      <c r="DO124" s="281"/>
    </row>
    <row r="125" spans="2:121" s="237" customFormat="1" ht="14.25" hidden="1" x14ac:dyDescent="0.15">
      <c r="B125" s="64"/>
      <c r="BB125" s="348"/>
      <c r="BC125" s="348"/>
      <c r="BD125" s="348"/>
      <c r="BE125" s="348"/>
      <c r="BF125" s="348"/>
      <c r="CJ125" s="20"/>
      <c r="CK125" s="21"/>
      <c r="CL125" s="281"/>
      <c r="CM125" s="281"/>
      <c r="CN125" s="281"/>
      <c r="CO125" s="281"/>
      <c r="CP125" s="281"/>
      <c r="CQ125" s="281"/>
      <c r="CR125" s="281"/>
      <c r="CS125" s="281"/>
      <c r="CT125" s="281"/>
      <c r="CU125" s="281"/>
      <c r="CV125" s="281"/>
      <c r="CW125" s="281"/>
      <c r="CX125" s="281"/>
      <c r="CY125" s="281"/>
      <c r="CZ125" s="281"/>
      <c r="DA125" s="281"/>
      <c r="DB125" s="281"/>
      <c r="DC125" s="281"/>
      <c r="DD125" s="281"/>
      <c r="DE125" s="281"/>
      <c r="DF125" s="281"/>
      <c r="DG125" s="281"/>
      <c r="DH125" s="281"/>
      <c r="DI125" s="281"/>
      <c r="DJ125" s="281"/>
      <c r="DK125" s="281"/>
      <c r="DL125" s="281"/>
      <c r="DM125" s="281"/>
      <c r="DN125" s="281"/>
      <c r="DO125" s="281"/>
    </row>
    <row r="126" spans="2:121" s="237" customFormat="1" ht="14.25" hidden="1" x14ac:dyDescent="0.15">
      <c r="B126" s="22"/>
      <c r="BB126" s="348"/>
      <c r="BC126" s="348"/>
      <c r="BD126" s="348"/>
      <c r="BE126" s="348"/>
      <c r="BF126" s="348"/>
      <c r="CJ126" s="20"/>
      <c r="CK126" s="21"/>
      <c r="CQ126" s="281"/>
      <c r="CR126" s="281"/>
      <c r="CS126" s="281"/>
      <c r="CT126" s="281"/>
      <c r="CU126" s="281"/>
      <c r="CV126" s="281"/>
      <c r="CW126" s="281"/>
      <c r="CX126" s="281"/>
      <c r="CY126" s="281"/>
      <c r="CZ126" s="281"/>
      <c r="DA126" s="281"/>
      <c r="DB126" s="281"/>
      <c r="DC126" s="281"/>
      <c r="DD126" s="281"/>
      <c r="DE126" s="281"/>
      <c r="DF126" s="281"/>
      <c r="DG126" s="281"/>
      <c r="DH126" s="281"/>
      <c r="DI126" s="281"/>
      <c r="DJ126" s="281"/>
      <c r="DK126" s="281"/>
      <c r="DL126" s="281"/>
      <c r="DM126" s="281"/>
      <c r="DN126" s="281"/>
      <c r="DO126" s="281"/>
    </row>
    <row r="127" spans="2:121" s="237" customFormat="1" ht="14.25" hidden="1" x14ac:dyDescent="0.15">
      <c r="B127" s="349"/>
      <c r="R127" s="102"/>
      <c r="S127" s="102"/>
      <c r="BB127" s="348"/>
      <c r="BC127" s="348"/>
      <c r="BD127" s="348"/>
      <c r="BE127" s="348"/>
      <c r="BF127" s="348"/>
      <c r="CJ127" s="20"/>
      <c r="CK127" s="21"/>
      <c r="CQ127" s="281"/>
      <c r="CR127" s="281"/>
      <c r="CS127" s="281"/>
      <c r="CT127" s="281"/>
      <c r="CU127" s="281"/>
      <c r="CV127" s="281"/>
      <c r="CW127" s="281"/>
      <c r="CX127" s="281"/>
      <c r="CY127" s="281"/>
      <c r="CZ127" s="281"/>
      <c r="DA127" s="281"/>
      <c r="DB127" s="281"/>
      <c r="DC127" s="281"/>
      <c r="DD127" s="281"/>
      <c r="DE127" s="281"/>
      <c r="DF127" s="281"/>
      <c r="DG127" s="281"/>
      <c r="DH127" s="281"/>
      <c r="DI127" s="281"/>
      <c r="DJ127" s="281"/>
      <c r="DK127" s="281"/>
      <c r="DL127" s="281"/>
      <c r="DM127" s="281"/>
      <c r="DN127" s="281"/>
      <c r="DO127" s="281"/>
    </row>
    <row r="128" spans="2:121" s="237" customFormat="1" ht="14.25" hidden="1" x14ac:dyDescent="0.15">
      <c r="B128" s="349"/>
      <c r="C128" s="12"/>
      <c r="D128" s="12"/>
      <c r="E128" s="12"/>
      <c r="F128" s="12"/>
      <c r="G128" s="12"/>
      <c r="H128" s="12"/>
      <c r="I128" s="12"/>
      <c r="J128" s="12"/>
      <c r="K128" s="12"/>
      <c r="L128" s="12"/>
      <c r="M128" s="12"/>
      <c r="N128" s="12"/>
      <c r="O128" s="12"/>
      <c r="R128" s="102"/>
      <c r="S128" s="102"/>
      <c r="BB128" s="348"/>
      <c r="BC128" s="348"/>
      <c r="BD128" s="348"/>
      <c r="BE128" s="348"/>
      <c r="BF128" s="348"/>
      <c r="CJ128" s="20"/>
      <c r="CK128" s="21"/>
      <c r="CQ128" s="281"/>
      <c r="CR128" s="281"/>
      <c r="CS128" s="281"/>
      <c r="CT128" s="281"/>
      <c r="CU128" s="281"/>
      <c r="CV128" s="281"/>
      <c r="CW128" s="281"/>
      <c r="CX128" s="281"/>
      <c r="CY128" s="281"/>
      <c r="CZ128" s="281"/>
      <c r="DA128" s="281"/>
      <c r="DB128" s="281"/>
      <c r="DC128" s="281"/>
      <c r="DD128" s="281"/>
      <c r="DE128" s="281"/>
      <c r="DF128" s="281"/>
      <c r="DG128" s="281"/>
      <c r="DH128" s="281"/>
      <c r="DI128" s="281"/>
      <c r="DJ128" s="281"/>
      <c r="DK128" s="281"/>
      <c r="DL128" s="281"/>
      <c r="DM128" s="281"/>
      <c r="DN128" s="281"/>
      <c r="DO128" s="281"/>
    </row>
    <row r="129" spans="2:119" s="237" customFormat="1" ht="32.25" hidden="1" x14ac:dyDescent="0.15">
      <c r="B129" s="349"/>
      <c r="C129" s="12"/>
      <c r="D129" s="12"/>
      <c r="E129" s="12"/>
      <c r="F129" s="12"/>
      <c r="G129" s="12"/>
      <c r="H129" s="12"/>
      <c r="I129" s="12"/>
      <c r="J129" s="12"/>
      <c r="K129" s="12"/>
      <c r="L129" s="12"/>
      <c r="M129" s="12"/>
      <c r="N129" s="12"/>
      <c r="O129" s="12"/>
      <c r="R129" s="102"/>
      <c r="S129" s="102"/>
      <c r="T129" s="104"/>
      <c r="U129" s="350"/>
      <c r="V129" s="350"/>
      <c r="W129" s="350"/>
      <c r="X129" s="350"/>
      <c r="Y129" s="350"/>
      <c r="Z129" s="104"/>
      <c r="AA129" s="351"/>
      <c r="AB129" s="351"/>
      <c r="AC129" s="351"/>
      <c r="AD129" s="102"/>
      <c r="AE129" s="351"/>
      <c r="AF129" s="351"/>
      <c r="AG129" s="351"/>
      <c r="AH129" s="351"/>
      <c r="AI129" s="351"/>
      <c r="AJ129" s="102"/>
      <c r="AK129" s="351"/>
      <c r="AL129" s="351"/>
      <c r="AM129" s="351"/>
      <c r="AN129" s="351"/>
      <c r="AO129" s="351"/>
      <c r="AP129" s="352"/>
      <c r="BB129" s="348"/>
      <c r="BC129" s="348"/>
      <c r="BD129" s="348"/>
      <c r="BE129" s="348"/>
      <c r="BF129" s="348"/>
      <c r="CJ129" s="20"/>
      <c r="CK129" s="21"/>
      <c r="CQ129" s="281"/>
      <c r="CR129" s="281"/>
      <c r="CS129" s="281"/>
      <c r="CT129" s="281"/>
      <c r="CU129" s="281"/>
      <c r="CV129" s="281"/>
      <c r="CW129" s="281"/>
      <c r="CX129" s="281"/>
      <c r="CY129" s="281"/>
      <c r="CZ129" s="281"/>
      <c r="DA129" s="281"/>
      <c r="DB129" s="281"/>
      <c r="DC129" s="281"/>
      <c r="DD129" s="281"/>
      <c r="DE129" s="281"/>
      <c r="DF129" s="281"/>
      <c r="DG129" s="281"/>
      <c r="DH129" s="281"/>
      <c r="DI129" s="281"/>
      <c r="DJ129" s="281"/>
      <c r="DK129" s="281"/>
      <c r="DL129" s="281"/>
      <c r="DM129" s="281"/>
      <c r="DN129" s="281"/>
      <c r="DO129" s="281"/>
    </row>
    <row r="130" spans="2:119" s="237" customFormat="1" ht="32.25" hidden="1" x14ac:dyDescent="0.15">
      <c r="C130" s="12"/>
      <c r="D130" s="12"/>
      <c r="E130" s="12"/>
      <c r="F130" s="12"/>
      <c r="G130" s="12"/>
      <c r="H130" s="12"/>
      <c r="I130" s="12"/>
      <c r="J130" s="12"/>
      <c r="K130" s="12"/>
      <c r="L130" s="34"/>
      <c r="M130" s="34"/>
      <c r="N130" s="353"/>
      <c r="O130" s="281"/>
      <c r="P130" s="412"/>
      <c r="Q130" s="412"/>
      <c r="R130" s="102"/>
      <c r="S130" s="102"/>
      <c r="T130" s="104"/>
      <c r="U130" s="350"/>
      <c r="V130" s="350"/>
      <c r="W130" s="350"/>
      <c r="X130" s="350"/>
      <c r="Y130" s="350"/>
      <c r="Z130" s="104"/>
      <c r="AA130" s="351"/>
      <c r="AB130" s="351"/>
      <c r="AC130" s="351"/>
      <c r="AD130" s="102"/>
      <c r="AE130" s="351"/>
      <c r="AF130" s="351"/>
      <c r="AG130" s="351"/>
      <c r="AH130" s="351"/>
      <c r="AI130" s="351"/>
      <c r="AJ130" s="102"/>
      <c r="AK130" s="351"/>
      <c r="AL130" s="351"/>
      <c r="AM130" s="351"/>
      <c r="AN130" s="351"/>
      <c r="AO130" s="351"/>
      <c r="AP130" s="352"/>
      <c r="BB130" s="348"/>
      <c r="BC130" s="348"/>
      <c r="BD130" s="348"/>
      <c r="BE130" s="348"/>
      <c r="BF130" s="348"/>
      <c r="CJ130" s="20"/>
      <c r="CK130" s="21"/>
      <c r="CQ130" s="281"/>
      <c r="CR130" s="281"/>
      <c r="CS130" s="281"/>
      <c r="CT130" s="281"/>
      <c r="CU130" s="281"/>
      <c r="CV130" s="281"/>
      <c r="CW130" s="281"/>
      <c r="CX130" s="281"/>
      <c r="CY130" s="281"/>
      <c r="CZ130" s="281"/>
      <c r="DA130" s="281"/>
      <c r="DB130" s="281"/>
      <c r="DC130" s="281"/>
      <c r="DD130" s="281"/>
      <c r="DE130" s="281"/>
      <c r="DF130" s="281"/>
      <c r="DG130" s="281"/>
      <c r="DH130" s="281"/>
      <c r="DI130" s="281"/>
      <c r="DJ130" s="281"/>
      <c r="DK130" s="281"/>
      <c r="DL130" s="281"/>
      <c r="DM130" s="281"/>
      <c r="DN130" s="281"/>
      <c r="DO130" s="281"/>
    </row>
    <row r="131" spans="2:119" s="237" customFormat="1" ht="14.25" hidden="1" x14ac:dyDescent="0.15">
      <c r="BB131" s="348"/>
      <c r="BC131" s="348"/>
      <c r="BD131" s="348"/>
      <c r="BE131" s="348"/>
      <c r="BF131" s="348"/>
      <c r="CJ131" s="20"/>
      <c r="CK131" s="21"/>
      <c r="CQ131" s="281"/>
      <c r="CR131" s="281"/>
      <c r="CS131" s="281"/>
      <c r="CT131" s="281"/>
      <c r="CU131" s="281"/>
      <c r="CV131" s="281"/>
      <c r="CW131" s="281"/>
      <c r="CX131" s="281"/>
      <c r="CY131" s="281"/>
      <c r="CZ131" s="281"/>
      <c r="DA131" s="281"/>
      <c r="DB131" s="281"/>
      <c r="DC131" s="281"/>
      <c r="DD131" s="281"/>
      <c r="DE131" s="281"/>
      <c r="DF131" s="281"/>
      <c r="DG131" s="281"/>
      <c r="DH131" s="281"/>
      <c r="DI131" s="281"/>
      <c r="DJ131" s="281"/>
      <c r="DK131" s="281"/>
      <c r="DL131" s="281"/>
      <c r="DM131" s="281"/>
      <c r="DN131" s="281"/>
      <c r="DO131" s="281"/>
    </row>
    <row r="132" spans="2:119" s="237"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48"/>
      <c r="BC132" s="348"/>
      <c r="BD132" s="348"/>
      <c r="BE132" s="348"/>
      <c r="BF132" s="348"/>
      <c r="CJ132" s="20"/>
      <c r="CK132" s="21"/>
      <c r="CQ132" s="281"/>
      <c r="CR132" s="281"/>
      <c r="CS132" s="281"/>
      <c r="CT132" s="281"/>
      <c r="CU132" s="281"/>
      <c r="CV132" s="281"/>
      <c r="CW132" s="281"/>
      <c r="CX132" s="281"/>
      <c r="CY132" s="281"/>
      <c r="CZ132" s="281"/>
      <c r="DA132" s="281"/>
      <c r="DB132" s="281"/>
      <c r="DC132" s="281"/>
      <c r="DD132" s="281"/>
      <c r="DE132" s="281"/>
      <c r="DF132" s="281"/>
      <c r="DG132" s="281"/>
      <c r="DH132" s="281"/>
      <c r="DI132" s="281"/>
      <c r="DJ132" s="281"/>
      <c r="DK132" s="281"/>
      <c r="DL132" s="281"/>
      <c r="DM132" s="281"/>
      <c r="DN132" s="281"/>
      <c r="DO132" s="281"/>
    </row>
    <row r="133" spans="2:119" s="237" customFormat="1" ht="17.25" hidden="1" x14ac:dyDescent="0.15">
      <c r="C133" s="22"/>
      <c r="D133" s="22"/>
      <c r="E133" s="22"/>
      <c r="F133" s="108"/>
      <c r="G133" s="108"/>
      <c r="H133" s="108"/>
      <c r="I133" s="108"/>
      <c r="J133" s="108"/>
      <c r="K133" s="108"/>
      <c r="L133" s="108"/>
      <c r="M133" s="108"/>
      <c r="N133" s="108"/>
      <c r="O133" s="108"/>
      <c r="P133" s="108"/>
      <c r="Q133" s="108"/>
      <c r="S133" s="22"/>
      <c r="T133" s="22"/>
      <c r="U133" s="22"/>
      <c r="V133" s="22"/>
      <c r="W133" s="411"/>
      <c r="Y133" s="22"/>
      <c r="Z133" s="22"/>
      <c r="AA133" s="22"/>
      <c r="AB133" s="22"/>
      <c r="AC133" s="109"/>
      <c r="AD133" s="109"/>
      <c r="AE133" s="109"/>
      <c r="AF133" s="109"/>
      <c r="AG133" s="109"/>
      <c r="AH133" s="109"/>
      <c r="AI133" s="109"/>
      <c r="AJ133" s="109"/>
      <c r="AK133" s="109"/>
      <c r="AL133" s="109"/>
      <c r="AM133" s="109"/>
      <c r="AN133" s="109"/>
      <c r="AO133" s="109"/>
      <c r="BB133" s="348"/>
      <c r="BC133" s="348"/>
      <c r="BD133" s="348"/>
      <c r="BE133" s="348"/>
      <c r="BF133" s="348"/>
      <c r="CJ133" s="20"/>
      <c r="CK133" s="21"/>
      <c r="CQ133" s="281"/>
      <c r="CR133" s="281"/>
      <c r="CS133" s="281"/>
      <c r="CT133" s="281"/>
      <c r="CU133" s="281"/>
      <c r="CV133" s="281"/>
      <c r="CW133" s="281"/>
      <c r="CX133" s="281"/>
      <c r="CY133" s="281"/>
      <c r="CZ133" s="281"/>
      <c r="DA133" s="281"/>
      <c r="DB133" s="281"/>
      <c r="DC133" s="281"/>
      <c r="DD133" s="281"/>
      <c r="DE133" s="281"/>
      <c r="DF133" s="281"/>
      <c r="DG133" s="281"/>
      <c r="DH133" s="281"/>
      <c r="DI133" s="281"/>
      <c r="DJ133" s="281"/>
      <c r="DK133" s="281"/>
      <c r="DL133" s="281"/>
      <c r="DM133" s="281"/>
      <c r="DN133" s="281"/>
      <c r="DO133" s="281"/>
    </row>
    <row r="134" spans="2:119" s="237" customFormat="1" ht="14.25" hidden="1" x14ac:dyDescent="0.15">
      <c r="C134" s="349"/>
      <c r="D134" s="349"/>
      <c r="E134" s="349"/>
      <c r="F134" s="349"/>
      <c r="G134" s="349"/>
      <c r="H134" s="349"/>
      <c r="I134" s="349"/>
      <c r="K134" s="413"/>
      <c r="L134" s="413"/>
      <c r="M134" s="413"/>
      <c r="N134" s="413"/>
      <c r="O134" s="413"/>
      <c r="P134" s="413"/>
      <c r="Q134" s="413"/>
      <c r="R134" s="413"/>
      <c r="S134" s="413"/>
      <c r="T134" s="413"/>
      <c r="U134" s="413"/>
      <c r="V134" s="413"/>
      <c r="W134" s="413"/>
      <c r="X134" s="413"/>
      <c r="Y134" s="413"/>
      <c r="Z134" s="413"/>
      <c r="AA134" s="413"/>
      <c r="AB134" s="413"/>
      <c r="AC134" s="413"/>
      <c r="AD134" s="413"/>
      <c r="AE134" s="413"/>
      <c r="AF134" s="413"/>
      <c r="AG134" s="413"/>
      <c r="AH134" s="413"/>
      <c r="AI134" s="414"/>
      <c r="AJ134" s="102"/>
      <c r="AK134" s="102"/>
      <c r="AL134" s="102"/>
      <c r="AM134" s="102"/>
      <c r="AN134" s="102"/>
      <c r="AO134" s="102"/>
      <c r="BB134" s="348"/>
      <c r="BC134" s="348"/>
      <c r="BD134" s="348"/>
      <c r="BE134" s="348"/>
      <c r="BF134" s="348"/>
      <c r="CJ134" s="20"/>
      <c r="CK134" s="21"/>
      <c r="CQ134" s="281"/>
      <c r="CR134" s="281"/>
      <c r="CS134" s="281"/>
      <c r="CT134" s="281"/>
      <c r="CU134" s="281"/>
      <c r="CV134" s="281"/>
      <c r="CW134" s="281"/>
      <c r="CX134" s="281"/>
      <c r="CY134" s="281"/>
      <c r="CZ134" s="281"/>
      <c r="DA134" s="281"/>
      <c r="DB134" s="281"/>
      <c r="DC134" s="281"/>
      <c r="DD134" s="281"/>
      <c r="DE134" s="281"/>
      <c r="DF134" s="281"/>
      <c r="DG134" s="281"/>
      <c r="DH134" s="281"/>
      <c r="DI134" s="281"/>
      <c r="DJ134" s="281"/>
      <c r="DK134" s="281"/>
      <c r="DL134" s="281"/>
      <c r="DM134" s="281"/>
      <c r="DN134" s="281"/>
      <c r="DO134" s="281"/>
    </row>
    <row r="135" spans="2:119" s="237" customFormat="1" ht="14.25" hidden="1" x14ac:dyDescent="0.15">
      <c r="C135" s="349"/>
      <c r="D135" s="354"/>
      <c r="E135" s="354"/>
      <c r="F135" s="349"/>
      <c r="G135" s="349"/>
      <c r="H135" s="349"/>
      <c r="I135" s="349"/>
      <c r="J135" s="12"/>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2"/>
      <c r="AP135" s="12"/>
      <c r="BB135" s="348"/>
      <c r="BC135" s="348"/>
      <c r="BD135" s="348"/>
      <c r="BE135" s="348"/>
      <c r="BF135" s="348"/>
      <c r="CJ135" s="20"/>
      <c r="CK135" s="21"/>
      <c r="CQ135" s="281"/>
      <c r="CR135" s="281"/>
      <c r="CS135" s="281"/>
      <c r="CT135" s="281"/>
      <c r="CU135" s="281"/>
      <c r="CV135" s="281"/>
      <c r="CW135" s="281"/>
      <c r="CX135" s="281"/>
      <c r="CY135" s="281"/>
      <c r="CZ135" s="281"/>
      <c r="DA135" s="281"/>
      <c r="DB135" s="281"/>
      <c r="DC135" s="281"/>
      <c r="DD135" s="281"/>
      <c r="DE135" s="281"/>
      <c r="DF135" s="281"/>
      <c r="DG135" s="281"/>
      <c r="DH135" s="281"/>
      <c r="DI135" s="281"/>
      <c r="DJ135" s="281"/>
      <c r="DK135" s="281"/>
      <c r="DL135" s="281"/>
      <c r="DM135" s="281"/>
      <c r="DN135" s="281"/>
      <c r="DO135" s="281"/>
    </row>
    <row r="136" spans="2:119" s="237" customFormat="1" ht="14.25" hidden="1" x14ac:dyDescent="0.15">
      <c r="C136" s="349"/>
      <c r="D136" s="354"/>
      <c r="E136" s="354"/>
      <c r="F136" s="349"/>
      <c r="G136" s="349"/>
      <c r="H136" s="349"/>
      <c r="I136" s="349"/>
      <c r="J136" s="12"/>
      <c r="AI136" s="12"/>
      <c r="AP136" s="12"/>
      <c r="BB136" s="348"/>
      <c r="BC136" s="348"/>
      <c r="BD136" s="348"/>
      <c r="BE136" s="348"/>
      <c r="BF136" s="348"/>
      <c r="CJ136" s="20"/>
      <c r="CK136" s="21"/>
      <c r="CQ136" s="281"/>
      <c r="CR136" s="281"/>
      <c r="CS136" s="281"/>
      <c r="CT136" s="281"/>
      <c r="CU136" s="281"/>
      <c r="CV136" s="281"/>
      <c r="CW136" s="281"/>
      <c r="CX136" s="281"/>
      <c r="CY136" s="281"/>
      <c r="CZ136" s="281"/>
      <c r="DA136" s="281"/>
      <c r="DB136" s="281"/>
      <c r="DC136" s="281"/>
      <c r="DD136" s="281"/>
      <c r="DE136" s="281"/>
      <c r="DF136" s="281"/>
      <c r="DG136" s="281"/>
      <c r="DH136" s="281"/>
      <c r="DI136" s="281"/>
      <c r="DJ136" s="281"/>
      <c r="DK136" s="281"/>
      <c r="DL136" s="281"/>
      <c r="DM136" s="281"/>
      <c r="DN136" s="281"/>
      <c r="DO136" s="281"/>
    </row>
    <row r="137" spans="2:119" s="237" customFormat="1" ht="14.25" hidden="1" x14ac:dyDescent="0.15">
      <c r="J137" s="12"/>
      <c r="AI137" s="12"/>
      <c r="AJ137" s="12"/>
      <c r="AK137" s="12"/>
      <c r="AL137" s="12"/>
      <c r="AM137" s="12"/>
      <c r="AN137" s="12"/>
      <c r="AO137" s="12"/>
      <c r="BB137" s="348"/>
      <c r="BC137" s="348"/>
      <c r="BD137" s="348"/>
      <c r="BE137" s="348"/>
      <c r="BF137" s="348"/>
      <c r="CJ137" s="20"/>
      <c r="CK137" s="21"/>
      <c r="CQ137" s="281"/>
      <c r="CR137" s="281"/>
      <c r="CS137" s="281"/>
      <c r="CT137" s="281"/>
      <c r="CU137" s="281"/>
      <c r="CV137" s="281"/>
      <c r="CW137" s="281"/>
      <c r="CX137" s="281"/>
      <c r="CY137" s="281"/>
      <c r="CZ137" s="281"/>
      <c r="DA137" s="281"/>
      <c r="DB137" s="281"/>
      <c r="DC137" s="281"/>
      <c r="DD137" s="281"/>
      <c r="DE137" s="281"/>
      <c r="DF137" s="281"/>
      <c r="DG137" s="281"/>
      <c r="DH137" s="281"/>
      <c r="DI137" s="281"/>
      <c r="DJ137" s="281"/>
      <c r="DK137" s="281"/>
      <c r="DL137" s="281"/>
      <c r="DM137" s="281"/>
      <c r="DN137" s="281"/>
      <c r="DO137" s="281"/>
    </row>
    <row r="138" spans="2:119" s="237" customFormat="1" ht="14.25" hidden="1" x14ac:dyDescent="0.15">
      <c r="BB138" s="348"/>
      <c r="BC138" s="348"/>
      <c r="BD138" s="348"/>
      <c r="BE138" s="348"/>
      <c r="BF138" s="348"/>
      <c r="CJ138" s="20"/>
      <c r="CK138" s="21"/>
      <c r="CQ138" s="281"/>
      <c r="CR138" s="281"/>
      <c r="CS138" s="281"/>
      <c r="CT138" s="281"/>
      <c r="CU138" s="281"/>
      <c r="CV138" s="281"/>
      <c r="CW138" s="281"/>
      <c r="CX138" s="281"/>
      <c r="CY138" s="281"/>
      <c r="CZ138" s="281"/>
      <c r="DA138" s="281"/>
      <c r="DB138" s="281"/>
      <c r="DC138" s="281"/>
      <c r="DD138" s="281"/>
      <c r="DE138" s="281"/>
      <c r="DF138" s="281"/>
      <c r="DG138" s="281"/>
      <c r="DH138" s="281"/>
      <c r="DI138" s="281"/>
      <c r="DJ138" s="281"/>
      <c r="DK138" s="281"/>
      <c r="DL138" s="281"/>
      <c r="DM138" s="281"/>
      <c r="DN138" s="281"/>
      <c r="DO138" s="281"/>
    </row>
    <row r="139" spans="2:119" s="237" customFormat="1" ht="14.25" hidden="1" x14ac:dyDescent="0.15">
      <c r="BB139" s="348"/>
      <c r="BC139" s="348"/>
      <c r="BD139" s="348"/>
      <c r="BE139" s="348"/>
      <c r="BF139" s="348"/>
      <c r="CJ139" s="20"/>
      <c r="CK139" s="21"/>
      <c r="CQ139" s="281"/>
      <c r="CR139" s="281"/>
      <c r="CS139" s="281"/>
      <c r="CT139" s="281"/>
      <c r="CU139" s="281"/>
      <c r="CV139" s="281"/>
      <c r="CW139" s="281"/>
      <c r="CX139" s="281"/>
      <c r="CY139" s="281"/>
      <c r="CZ139" s="281"/>
      <c r="DA139" s="281"/>
      <c r="DB139" s="281"/>
      <c r="DC139" s="281"/>
      <c r="DD139" s="281"/>
      <c r="DE139" s="281"/>
      <c r="DF139" s="281"/>
      <c r="DG139" s="281"/>
      <c r="DH139" s="281"/>
      <c r="DI139" s="281"/>
      <c r="DJ139" s="281"/>
      <c r="DK139" s="281"/>
      <c r="DL139" s="281"/>
      <c r="DM139" s="281"/>
      <c r="DN139" s="281"/>
      <c r="DO139" s="281"/>
    </row>
    <row r="140" spans="2:119" s="237" customFormat="1" ht="14.25" hidden="1" x14ac:dyDescent="0.15">
      <c r="BB140" s="348"/>
      <c r="BC140" s="348"/>
      <c r="BD140" s="348"/>
      <c r="BE140" s="348"/>
      <c r="BF140" s="348"/>
      <c r="CJ140" s="20"/>
      <c r="CK140" s="21"/>
      <c r="CQ140" s="281"/>
      <c r="CR140" s="281"/>
      <c r="CS140" s="281"/>
      <c r="CT140" s="281"/>
      <c r="CU140" s="281"/>
      <c r="CV140" s="281"/>
      <c r="CW140" s="281"/>
      <c r="CX140" s="281"/>
      <c r="CY140" s="281"/>
      <c r="CZ140" s="281"/>
      <c r="DA140" s="281"/>
      <c r="DB140" s="281"/>
      <c r="DC140" s="281"/>
      <c r="DD140" s="281"/>
      <c r="DE140" s="281"/>
      <c r="DF140" s="281"/>
      <c r="DG140" s="281"/>
      <c r="DH140" s="281"/>
      <c r="DI140" s="281"/>
      <c r="DJ140" s="281"/>
      <c r="DK140" s="281"/>
      <c r="DL140" s="281"/>
      <c r="DM140" s="281"/>
      <c r="DN140" s="281"/>
      <c r="DO140" s="281"/>
    </row>
    <row r="141" spans="2:119" s="237" customFormat="1" ht="14.25" hidden="1" x14ac:dyDescent="0.15">
      <c r="BB141" s="348"/>
      <c r="BC141" s="348"/>
      <c r="BD141" s="348"/>
      <c r="BE141" s="348"/>
      <c r="BF141" s="348"/>
      <c r="CJ141" s="20"/>
      <c r="CK141" s="21"/>
      <c r="CQ141" s="281"/>
      <c r="CR141" s="281"/>
      <c r="CS141" s="281"/>
      <c r="CT141" s="281"/>
      <c r="CU141" s="281"/>
      <c r="CV141" s="281"/>
      <c r="CW141" s="281"/>
      <c r="CX141" s="281"/>
      <c r="CY141" s="281"/>
      <c r="CZ141" s="281"/>
      <c r="DA141" s="281"/>
      <c r="DB141" s="281"/>
      <c r="DC141" s="281"/>
      <c r="DD141" s="281"/>
      <c r="DE141" s="281"/>
      <c r="DF141" s="281"/>
      <c r="DG141" s="281"/>
      <c r="DH141" s="281"/>
      <c r="DI141" s="281"/>
      <c r="DJ141" s="281"/>
      <c r="DK141" s="281"/>
      <c r="DL141" s="281"/>
      <c r="DM141" s="281"/>
      <c r="DN141" s="281"/>
      <c r="DO141" s="281"/>
    </row>
    <row r="142" spans="2:119" s="237" customFormat="1" ht="14.25" hidden="1" x14ac:dyDescent="0.15">
      <c r="BB142" s="348"/>
      <c r="BC142" s="348"/>
      <c r="BD142" s="348"/>
      <c r="BE142" s="348"/>
      <c r="BF142" s="348"/>
      <c r="CJ142" s="20"/>
      <c r="CK142" s="21"/>
      <c r="CQ142" s="281"/>
      <c r="CR142" s="281"/>
      <c r="CS142" s="281"/>
      <c r="CT142" s="281"/>
      <c r="CU142" s="281"/>
      <c r="CV142" s="281"/>
      <c r="CW142" s="281"/>
      <c r="CX142" s="281"/>
      <c r="CY142" s="281"/>
      <c r="CZ142" s="281"/>
      <c r="DA142" s="281"/>
      <c r="DB142" s="281"/>
      <c r="DC142" s="281"/>
      <c r="DD142" s="281"/>
      <c r="DE142" s="281"/>
      <c r="DF142" s="281"/>
      <c r="DG142" s="281"/>
      <c r="DH142" s="281"/>
      <c r="DI142" s="281"/>
      <c r="DJ142" s="281"/>
      <c r="DK142" s="281"/>
      <c r="DL142" s="281"/>
      <c r="DM142" s="281"/>
      <c r="DN142" s="281"/>
      <c r="DO142" s="281"/>
    </row>
    <row r="143" spans="2:119" s="237" customFormat="1" ht="14.25" hidden="1" x14ac:dyDescent="0.15">
      <c r="BB143" s="348"/>
      <c r="BC143" s="348"/>
      <c r="BD143" s="348"/>
      <c r="BE143" s="348"/>
      <c r="BF143" s="348"/>
      <c r="CJ143" s="20"/>
      <c r="CK143" s="21"/>
      <c r="CQ143" s="281"/>
      <c r="CR143" s="281"/>
      <c r="CS143" s="281"/>
      <c r="CT143" s="281"/>
      <c r="CU143" s="281"/>
      <c r="CV143" s="281"/>
      <c r="CW143" s="281"/>
      <c r="CX143" s="281"/>
      <c r="CY143" s="281"/>
      <c r="CZ143" s="281"/>
      <c r="DA143" s="281"/>
      <c r="DB143" s="281"/>
      <c r="DC143" s="281"/>
      <c r="DD143" s="281"/>
      <c r="DE143" s="281"/>
      <c r="DF143" s="281"/>
      <c r="DG143" s="281"/>
      <c r="DH143" s="281"/>
      <c r="DI143" s="281"/>
      <c r="DJ143" s="281"/>
      <c r="DK143" s="281"/>
      <c r="DL143" s="281"/>
      <c r="DM143" s="281"/>
      <c r="DN143" s="281"/>
      <c r="DO143" s="281"/>
    </row>
    <row r="144" spans="2:119" s="237" customFormat="1" ht="14.25" hidden="1" x14ac:dyDescent="0.15">
      <c r="BB144" s="348"/>
      <c r="BC144" s="348"/>
      <c r="BD144" s="348"/>
      <c r="BE144" s="348"/>
      <c r="BF144" s="348"/>
      <c r="CJ144" s="20"/>
      <c r="CK144" s="21"/>
      <c r="CQ144" s="281"/>
      <c r="CR144" s="281"/>
      <c r="CS144" s="281"/>
      <c r="CT144" s="281"/>
      <c r="CU144" s="281"/>
      <c r="CV144" s="281"/>
      <c r="CW144" s="281"/>
      <c r="CX144" s="281"/>
      <c r="CY144" s="281"/>
      <c r="CZ144" s="281"/>
      <c r="DA144" s="281"/>
      <c r="DB144" s="281"/>
      <c r="DC144" s="281"/>
      <c r="DD144" s="281"/>
      <c r="DE144" s="281"/>
      <c r="DF144" s="281"/>
      <c r="DG144" s="281"/>
      <c r="DH144" s="281"/>
      <c r="DI144" s="281"/>
      <c r="DJ144" s="281"/>
      <c r="DK144" s="281"/>
      <c r="DL144" s="281"/>
      <c r="DM144" s="281"/>
      <c r="DN144" s="281"/>
      <c r="DO144" s="281"/>
    </row>
    <row r="145" spans="1:119" s="237" customFormat="1" ht="14.25" hidden="1" x14ac:dyDescent="0.15">
      <c r="BB145" s="348"/>
      <c r="BC145" s="348"/>
      <c r="BD145" s="348"/>
      <c r="BE145" s="348"/>
      <c r="BF145" s="348"/>
      <c r="CJ145" s="20"/>
      <c r="CK145" s="21"/>
      <c r="CQ145" s="281"/>
      <c r="CR145" s="281"/>
      <c r="CS145" s="281"/>
      <c r="CT145" s="281"/>
      <c r="CU145" s="281"/>
      <c r="CV145" s="281"/>
      <c r="CW145" s="281"/>
      <c r="CX145" s="281"/>
      <c r="CY145" s="281"/>
      <c r="CZ145" s="281"/>
      <c r="DA145" s="281"/>
      <c r="DB145" s="281"/>
      <c r="DC145" s="281"/>
      <c r="DD145" s="281"/>
      <c r="DE145" s="281"/>
      <c r="DF145" s="281"/>
      <c r="DG145" s="281"/>
      <c r="DH145" s="281"/>
      <c r="DI145" s="281"/>
      <c r="DJ145" s="281"/>
      <c r="DK145" s="281"/>
      <c r="DL145" s="281"/>
      <c r="DM145" s="281"/>
      <c r="DN145" s="281"/>
      <c r="DO145" s="281"/>
    </row>
    <row r="146" spans="1:119" s="237" customFormat="1" ht="14.25" hidden="1" x14ac:dyDescent="0.15">
      <c r="BB146" s="348"/>
      <c r="BC146" s="348"/>
      <c r="BD146" s="348"/>
      <c r="BE146" s="348"/>
      <c r="BF146" s="348"/>
      <c r="CJ146" s="20"/>
      <c r="CK146" s="21"/>
      <c r="CQ146" s="281"/>
      <c r="CR146" s="281"/>
      <c r="CS146" s="281"/>
      <c r="CT146" s="281"/>
      <c r="CU146" s="281"/>
      <c r="CV146" s="281"/>
      <c r="CW146" s="281"/>
      <c r="CX146" s="281"/>
      <c r="CY146" s="281"/>
      <c r="CZ146" s="281"/>
      <c r="DA146" s="281"/>
      <c r="DB146" s="281"/>
      <c r="DC146" s="281"/>
      <c r="DD146" s="281"/>
      <c r="DE146" s="281"/>
      <c r="DF146" s="281"/>
      <c r="DG146" s="281"/>
      <c r="DH146" s="281"/>
      <c r="DI146" s="281"/>
      <c r="DJ146" s="281"/>
      <c r="DK146" s="281"/>
      <c r="DL146" s="281"/>
      <c r="DM146" s="281"/>
      <c r="DN146" s="281"/>
      <c r="DO146" s="281"/>
    </row>
    <row r="147" spans="1:119" s="237" customFormat="1" ht="14.25" hidden="1" x14ac:dyDescent="0.15">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c r="AG147" s="104"/>
      <c r="AH147" s="104"/>
      <c r="AI147" s="104"/>
      <c r="BB147" s="348"/>
      <c r="BC147" s="348"/>
      <c r="BD147" s="348"/>
      <c r="BE147" s="348"/>
      <c r="BF147" s="348"/>
      <c r="CJ147" s="20"/>
      <c r="CK147" s="21"/>
      <c r="CQ147" s="281"/>
      <c r="CR147" s="281"/>
      <c r="CS147" s="281"/>
      <c r="CT147" s="281"/>
      <c r="CU147" s="281"/>
      <c r="CV147" s="281"/>
      <c r="CW147" s="281"/>
      <c r="CX147" s="281"/>
      <c r="CY147" s="281"/>
      <c r="CZ147" s="281"/>
      <c r="DA147" s="281"/>
      <c r="DB147" s="281"/>
      <c r="DC147" s="281"/>
      <c r="DD147" s="281"/>
      <c r="DE147" s="281"/>
      <c r="DF147" s="281"/>
      <c r="DG147" s="281"/>
      <c r="DH147" s="281"/>
      <c r="DI147" s="281"/>
      <c r="DJ147" s="281"/>
      <c r="DK147" s="281"/>
      <c r="DL147" s="281"/>
      <c r="DM147" s="281"/>
      <c r="DN147" s="281"/>
      <c r="DO147" s="281"/>
    </row>
    <row r="148" spans="1:119" s="237" customFormat="1" ht="14.25" hidden="1" x14ac:dyDescent="0.15">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c r="AG148" s="104"/>
      <c r="AH148" s="104"/>
      <c r="AI148" s="104"/>
      <c r="BB148" s="348"/>
      <c r="BC148" s="348"/>
      <c r="BD148" s="348"/>
      <c r="BE148" s="348"/>
      <c r="BF148" s="348"/>
      <c r="CJ148" s="20"/>
      <c r="CK148" s="21"/>
      <c r="CQ148" s="281"/>
      <c r="CR148" s="281"/>
      <c r="CS148" s="281"/>
      <c r="CT148" s="281"/>
      <c r="CU148" s="281"/>
      <c r="CV148" s="281"/>
      <c r="CW148" s="281"/>
      <c r="CX148" s="281"/>
      <c r="CY148" s="281"/>
      <c r="CZ148" s="281"/>
      <c r="DA148" s="281"/>
      <c r="DB148" s="281"/>
      <c r="DC148" s="281"/>
      <c r="DD148" s="281"/>
      <c r="DE148" s="281"/>
      <c r="DF148" s="281"/>
      <c r="DG148" s="281"/>
      <c r="DH148" s="281"/>
      <c r="DI148" s="281"/>
      <c r="DJ148" s="281"/>
      <c r="DK148" s="281"/>
      <c r="DL148" s="281"/>
      <c r="DM148" s="281"/>
      <c r="DN148" s="281"/>
      <c r="DO148" s="281"/>
    </row>
    <row r="149" spans="1:119" s="237" customFormat="1" ht="14.25" hidden="1" x14ac:dyDescent="0.15">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BB149" s="348"/>
      <c r="BC149" s="348"/>
      <c r="BD149" s="348"/>
      <c r="BE149" s="348"/>
      <c r="BF149" s="348"/>
      <c r="CJ149" s="20"/>
      <c r="CK149" s="21"/>
      <c r="CQ149" s="281"/>
      <c r="CR149" s="281"/>
      <c r="CS149" s="281"/>
      <c r="CT149" s="281"/>
      <c r="CU149" s="281"/>
      <c r="CV149" s="281"/>
      <c r="CW149" s="281"/>
      <c r="CX149" s="281"/>
      <c r="CY149" s="281"/>
      <c r="CZ149" s="281"/>
      <c r="DA149" s="281"/>
      <c r="DB149" s="281"/>
      <c r="DC149" s="281"/>
      <c r="DD149" s="281"/>
      <c r="DE149" s="281"/>
      <c r="DF149" s="281"/>
      <c r="DG149" s="281"/>
      <c r="DH149" s="281"/>
      <c r="DI149" s="281"/>
      <c r="DJ149" s="281"/>
      <c r="DK149" s="281"/>
      <c r="DL149" s="281"/>
      <c r="DM149" s="281"/>
      <c r="DN149" s="281"/>
      <c r="DO149" s="281"/>
    </row>
    <row r="150" spans="1:119" s="237" customFormat="1" ht="14.25" hidden="1" x14ac:dyDescent="0.15">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c r="AG150" s="104"/>
      <c r="AH150" s="104"/>
      <c r="AI150" s="104"/>
      <c r="BB150" s="348"/>
      <c r="BC150" s="348"/>
      <c r="BD150" s="348"/>
      <c r="BE150" s="348"/>
      <c r="BF150" s="348"/>
      <c r="CJ150" s="20"/>
      <c r="CK150" s="21"/>
      <c r="CQ150" s="281"/>
      <c r="CR150" s="281"/>
      <c r="CS150" s="281"/>
      <c r="CT150" s="281"/>
      <c r="CU150" s="281"/>
      <c r="CV150" s="281"/>
      <c r="CW150" s="281"/>
      <c r="CX150" s="281"/>
      <c r="CY150" s="281"/>
      <c r="CZ150" s="281"/>
      <c r="DA150" s="281"/>
      <c r="DB150" s="281"/>
      <c r="DC150" s="281"/>
      <c r="DD150" s="281"/>
      <c r="DE150" s="281"/>
      <c r="DF150" s="281"/>
      <c r="DG150" s="281"/>
      <c r="DH150" s="281"/>
      <c r="DI150" s="281"/>
      <c r="DJ150" s="281"/>
      <c r="DK150" s="281"/>
      <c r="DL150" s="281"/>
      <c r="DM150" s="281"/>
      <c r="DN150" s="281"/>
      <c r="DO150" s="281"/>
    </row>
    <row r="151" spans="1:119" s="237" customFormat="1" ht="14.25" x14ac:dyDescent="0.15">
      <c r="A151" s="437"/>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BB151" s="348"/>
      <c r="BC151" s="348"/>
      <c r="BD151" s="348"/>
      <c r="BE151" s="348"/>
      <c r="BF151" s="348"/>
      <c r="CJ151" s="20"/>
      <c r="CK151" s="21"/>
      <c r="CQ151" s="281"/>
      <c r="CR151" s="281"/>
      <c r="CS151" s="281"/>
      <c r="CT151" s="281"/>
      <c r="CU151" s="281"/>
      <c r="CV151" s="281"/>
      <c r="CW151" s="281"/>
      <c r="CX151" s="281"/>
      <c r="CY151" s="281"/>
      <c r="CZ151" s="281"/>
      <c r="DA151" s="281"/>
      <c r="DB151" s="281"/>
      <c r="DC151" s="281"/>
      <c r="DD151" s="281"/>
      <c r="DE151" s="281"/>
      <c r="DF151" s="281"/>
      <c r="DG151" s="281"/>
      <c r="DH151" s="281"/>
      <c r="DI151" s="281"/>
      <c r="DJ151" s="281"/>
      <c r="DK151" s="281"/>
      <c r="DL151" s="281"/>
      <c r="DM151" s="281"/>
      <c r="DN151" s="281"/>
      <c r="DO151" s="281"/>
    </row>
    <row r="152" spans="1:119" s="237" customFormat="1" ht="14.25" x14ac:dyDescent="0.15">
      <c r="J152" s="104"/>
      <c r="K152" s="104"/>
      <c r="L152" s="104"/>
      <c r="M152" s="104"/>
      <c r="N152" s="104"/>
      <c r="O152" s="104"/>
      <c r="P152" s="104"/>
      <c r="Q152" s="104"/>
      <c r="R152" s="104"/>
      <c r="S152" s="104"/>
      <c r="T152" s="104"/>
      <c r="U152" s="104"/>
      <c r="V152" s="104"/>
      <c r="W152" s="104"/>
      <c r="X152" s="104"/>
      <c r="Y152" s="104"/>
      <c r="Z152" s="104"/>
      <c r="AA152" s="104"/>
      <c r="AB152" s="104"/>
      <c r="AC152" s="104"/>
      <c r="AD152" s="104"/>
      <c r="AE152" s="104"/>
      <c r="AF152" s="104"/>
      <c r="AG152" s="104"/>
      <c r="AH152" s="104"/>
      <c r="AI152" s="104"/>
      <c r="BB152" s="348"/>
      <c r="BC152" s="348"/>
      <c r="BD152" s="348"/>
      <c r="BE152" s="348"/>
      <c r="BF152" s="348"/>
      <c r="CJ152" s="20"/>
      <c r="CK152" s="21"/>
      <c r="CQ152" s="281"/>
      <c r="CR152" s="281"/>
      <c r="CS152" s="281"/>
      <c r="CT152" s="281"/>
      <c r="CU152" s="281"/>
      <c r="CV152" s="281"/>
      <c r="CW152" s="281"/>
      <c r="CX152" s="281"/>
      <c r="CY152" s="281"/>
      <c r="CZ152" s="281"/>
      <c r="DA152" s="281"/>
      <c r="DB152" s="281"/>
      <c r="DC152" s="281"/>
      <c r="DD152" s="281"/>
      <c r="DE152" s="281"/>
      <c r="DF152" s="281"/>
      <c r="DG152" s="281"/>
      <c r="DH152" s="281"/>
      <c r="DI152" s="281"/>
      <c r="DJ152" s="281"/>
      <c r="DK152" s="281"/>
      <c r="DL152" s="281"/>
      <c r="DM152" s="281"/>
      <c r="DN152" s="281"/>
      <c r="DO152" s="281"/>
    </row>
    <row r="153" spans="1:119" s="237" customFormat="1" x14ac:dyDescent="0.15">
      <c r="BB153" s="348"/>
      <c r="BC153" s="348"/>
      <c r="BD153" s="348"/>
      <c r="BE153" s="348"/>
      <c r="BF153" s="348"/>
      <c r="CQ153" s="281"/>
      <c r="CR153" s="281"/>
      <c r="CS153" s="281"/>
      <c r="CT153" s="281"/>
      <c r="CU153" s="281"/>
      <c r="CV153" s="281"/>
      <c r="CW153" s="281"/>
      <c r="CX153" s="281"/>
      <c r="CY153" s="281"/>
      <c r="CZ153" s="281"/>
      <c r="DA153" s="281"/>
      <c r="DB153" s="281"/>
      <c r="DC153" s="281"/>
      <c r="DD153" s="281"/>
      <c r="DE153" s="281"/>
      <c r="DF153" s="281"/>
      <c r="DG153" s="281"/>
      <c r="DH153" s="281"/>
      <c r="DI153" s="281"/>
      <c r="DJ153" s="281"/>
      <c r="DK153" s="281"/>
      <c r="DL153" s="281"/>
      <c r="DM153" s="281"/>
      <c r="DN153" s="281"/>
      <c r="DO153" s="281"/>
    </row>
    <row r="154" spans="1:119" s="237" customFormat="1" x14ac:dyDescent="0.15">
      <c r="BB154" s="348"/>
      <c r="BC154" s="348"/>
      <c r="BD154" s="348"/>
      <c r="BE154" s="348"/>
      <c r="BF154" s="348"/>
      <c r="CQ154" s="281"/>
      <c r="CR154" s="281"/>
      <c r="CS154" s="281"/>
      <c r="CT154" s="281"/>
      <c r="CU154" s="281"/>
      <c r="CV154" s="281"/>
      <c r="CW154" s="281"/>
      <c r="CX154" s="281"/>
      <c r="CY154" s="281"/>
      <c r="CZ154" s="281"/>
      <c r="DA154" s="281"/>
      <c r="DB154" s="281"/>
      <c r="DC154" s="281"/>
      <c r="DD154" s="281"/>
      <c r="DE154" s="281"/>
      <c r="DF154" s="281"/>
      <c r="DG154" s="281"/>
      <c r="DH154" s="281"/>
      <c r="DI154" s="281"/>
      <c r="DJ154" s="281"/>
      <c r="DK154" s="281"/>
      <c r="DL154" s="281"/>
      <c r="DM154" s="281"/>
      <c r="DN154" s="281"/>
      <c r="DO154" s="281"/>
    </row>
    <row r="155" spans="1:119" s="237" customFormat="1" x14ac:dyDescent="0.15">
      <c r="BB155" s="348"/>
      <c r="BC155" s="348"/>
      <c r="BD155" s="348"/>
      <c r="BE155" s="348"/>
      <c r="BF155" s="348"/>
      <c r="CQ155" s="281"/>
      <c r="CR155" s="281"/>
      <c r="CS155" s="281"/>
      <c r="CT155" s="281"/>
      <c r="CU155" s="281"/>
      <c r="CV155" s="281"/>
      <c r="CW155" s="281"/>
      <c r="CX155" s="281"/>
      <c r="CY155" s="281"/>
      <c r="CZ155" s="281"/>
      <c r="DA155" s="281"/>
      <c r="DB155" s="281"/>
      <c r="DC155" s="281"/>
      <c r="DD155" s="281"/>
      <c r="DE155" s="281"/>
      <c r="DF155" s="281"/>
      <c r="DG155" s="281"/>
      <c r="DH155" s="281"/>
      <c r="DI155" s="281"/>
      <c r="DJ155" s="281"/>
      <c r="DK155" s="281"/>
      <c r="DL155" s="281"/>
      <c r="DM155" s="281"/>
      <c r="DN155" s="281"/>
      <c r="DO155" s="281"/>
    </row>
    <row r="156" spans="1:119" s="237" customFormat="1" x14ac:dyDescent="0.15">
      <c r="BB156" s="348"/>
      <c r="BC156" s="348"/>
      <c r="BD156" s="348"/>
      <c r="BE156" s="348"/>
      <c r="BF156" s="348"/>
      <c r="CQ156" s="281"/>
      <c r="CR156" s="281"/>
      <c r="CS156" s="281"/>
      <c r="CT156" s="281"/>
      <c r="CU156" s="281"/>
      <c r="CV156" s="281"/>
      <c r="CW156" s="281"/>
      <c r="CX156" s="281"/>
      <c r="CY156" s="281"/>
      <c r="CZ156" s="281"/>
      <c r="DA156" s="281"/>
      <c r="DB156" s="281"/>
      <c r="DC156" s="281"/>
      <c r="DD156" s="281"/>
      <c r="DE156" s="281"/>
      <c r="DF156" s="281"/>
      <c r="DG156" s="281"/>
      <c r="DH156" s="281"/>
      <c r="DI156" s="281"/>
      <c r="DJ156" s="281"/>
      <c r="DK156" s="281"/>
      <c r="DL156" s="281"/>
      <c r="DM156" s="281"/>
      <c r="DN156" s="281"/>
      <c r="DO156" s="281"/>
    </row>
    <row r="157" spans="1:119" s="237" customFormat="1" x14ac:dyDescent="0.15">
      <c r="BB157" s="348"/>
      <c r="BC157" s="348"/>
      <c r="BD157" s="348"/>
      <c r="BE157" s="348"/>
      <c r="BF157" s="348"/>
      <c r="CQ157" s="281"/>
      <c r="CR157" s="281"/>
      <c r="CS157" s="281"/>
      <c r="CT157" s="281"/>
      <c r="CU157" s="281"/>
      <c r="CV157" s="281"/>
      <c r="CW157" s="281"/>
      <c r="CX157" s="281"/>
      <c r="CY157" s="281"/>
      <c r="CZ157" s="281"/>
      <c r="DA157" s="281"/>
      <c r="DB157" s="281"/>
      <c r="DC157" s="281"/>
      <c r="DD157" s="281"/>
      <c r="DE157" s="281"/>
      <c r="DF157" s="281"/>
      <c r="DG157" s="281"/>
      <c r="DH157" s="281"/>
      <c r="DI157" s="281"/>
      <c r="DJ157" s="281"/>
      <c r="DK157" s="281"/>
      <c r="DL157" s="281"/>
      <c r="DM157" s="281"/>
      <c r="DN157" s="281"/>
      <c r="DO157" s="281"/>
    </row>
    <row r="158" spans="1:119" s="237" customFormat="1" x14ac:dyDescent="0.15">
      <c r="BB158" s="348"/>
      <c r="BC158" s="348"/>
      <c r="BD158" s="348"/>
      <c r="BE158" s="348"/>
      <c r="BF158" s="348"/>
      <c r="CQ158" s="281"/>
      <c r="CR158" s="281"/>
      <c r="CS158" s="281"/>
      <c r="CT158" s="281"/>
      <c r="CU158" s="281"/>
      <c r="CV158" s="281"/>
      <c r="CW158" s="281"/>
      <c r="CX158" s="281"/>
      <c r="CY158" s="281"/>
      <c r="CZ158" s="281"/>
      <c r="DA158" s="281"/>
      <c r="DB158" s="281"/>
      <c r="DC158" s="281"/>
      <c r="DD158" s="281"/>
      <c r="DE158" s="281"/>
      <c r="DF158" s="281"/>
      <c r="DG158" s="281"/>
      <c r="DH158" s="281"/>
      <c r="DI158" s="281"/>
      <c r="DJ158" s="281"/>
      <c r="DK158" s="281"/>
      <c r="DL158" s="281"/>
      <c r="DM158" s="281"/>
      <c r="DN158" s="281"/>
      <c r="DO158" s="281"/>
    </row>
    <row r="159" spans="1:119" s="237" customFormat="1" x14ac:dyDescent="0.15">
      <c r="BB159" s="348"/>
      <c r="BC159" s="348"/>
      <c r="BD159" s="348"/>
      <c r="BE159" s="348"/>
      <c r="BF159" s="348"/>
      <c r="CQ159" s="281"/>
      <c r="CR159" s="281"/>
      <c r="CS159" s="281"/>
      <c r="CT159" s="281"/>
      <c r="CU159" s="281"/>
      <c r="CV159" s="281"/>
      <c r="CW159" s="281"/>
      <c r="CX159" s="281"/>
      <c r="CY159" s="281"/>
      <c r="CZ159" s="281"/>
      <c r="DA159" s="281"/>
      <c r="DB159" s="281"/>
      <c r="DC159" s="281"/>
      <c r="DD159" s="281"/>
      <c r="DE159" s="281"/>
      <c r="DF159" s="281"/>
      <c r="DG159" s="281"/>
      <c r="DH159" s="281"/>
      <c r="DI159" s="281"/>
      <c r="DJ159" s="281"/>
      <c r="DK159" s="281"/>
      <c r="DL159" s="281"/>
      <c r="DM159" s="281"/>
      <c r="DN159" s="281"/>
      <c r="DO159" s="281"/>
    </row>
    <row r="160" spans="1:119" s="237" customFormat="1" x14ac:dyDescent="0.15">
      <c r="BB160" s="348"/>
      <c r="BC160" s="348"/>
      <c r="BD160" s="348"/>
      <c r="BE160" s="348"/>
      <c r="BF160" s="348"/>
      <c r="CQ160" s="281"/>
      <c r="CR160" s="281"/>
      <c r="CS160" s="281"/>
      <c r="CT160" s="281"/>
      <c r="CU160" s="281"/>
      <c r="CV160" s="281"/>
      <c r="CW160" s="281"/>
      <c r="CX160" s="281"/>
      <c r="CY160" s="281"/>
      <c r="CZ160" s="281"/>
      <c r="DA160" s="281"/>
      <c r="DB160" s="281"/>
      <c r="DC160" s="281"/>
      <c r="DD160" s="281"/>
      <c r="DE160" s="281"/>
      <c r="DF160" s="281"/>
      <c r="DG160" s="281"/>
      <c r="DH160" s="281"/>
      <c r="DI160" s="281"/>
      <c r="DJ160" s="281"/>
      <c r="DK160" s="281"/>
      <c r="DL160" s="281"/>
      <c r="DM160" s="281"/>
      <c r="DN160" s="281"/>
      <c r="DO160" s="281"/>
    </row>
    <row r="161" spans="54:119" s="237" customFormat="1" x14ac:dyDescent="0.15">
      <c r="BB161" s="348"/>
      <c r="BC161" s="348"/>
      <c r="BD161" s="348"/>
      <c r="BE161" s="348"/>
      <c r="BF161" s="348"/>
      <c r="CQ161" s="281"/>
      <c r="CR161" s="281"/>
      <c r="CS161" s="281"/>
      <c r="CT161" s="281"/>
      <c r="CU161" s="281"/>
      <c r="CV161" s="281"/>
      <c r="CW161" s="281"/>
      <c r="CX161" s="281"/>
      <c r="CY161" s="281"/>
      <c r="CZ161" s="281"/>
      <c r="DA161" s="281"/>
      <c r="DB161" s="281"/>
      <c r="DC161" s="281"/>
      <c r="DD161" s="281"/>
      <c r="DE161" s="281"/>
      <c r="DF161" s="281"/>
      <c r="DG161" s="281"/>
      <c r="DH161" s="281"/>
      <c r="DI161" s="281"/>
      <c r="DJ161" s="281"/>
      <c r="DK161" s="281"/>
      <c r="DL161" s="281"/>
      <c r="DM161" s="281"/>
      <c r="DN161" s="281"/>
      <c r="DO161" s="281"/>
    </row>
    <row r="162" spans="54:119" s="237" customFormat="1" x14ac:dyDescent="0.15">
      <c r="BB162" s="348"/>
      <c r="BC162" s="348"/>
      <c r="BD162" s="348"/>
      <c r="BE162" s="348"/>
      <c r="BF162" s="348"/>
      <c r="CQ162" s="281"/>
      <c r="CR162" s="281"/>
      <c r="CS162" s="281"/>
      <c r="CT162" s="281"/>
      <c r="CU162" s="281"/>
      <c r="CV162" s="281"/>
      <c r="CW162" s="281"/>
      <c r="CX162" s="281"/>
      <c r="CY162" s="281"/>
      <c r="CZ162" s="281"/>
      <c r="DA162" s="281"/>
      <c r="DB162" s="281"/>
      <c r="DC162" s="281"/>
      <c r="DD162" s="281"/>
      <c r="DE162" s="281"/>
      <c r="DF162" s="281"/>
      <c r="DG162" s="281"/>
      <c r="DH162" s="281"/>
      <c r="DI162" s="281"/>
      <c r="DJ162" s="281"/>
      <c r="DK162" s="281"/>
      <c r="DL162" s="281"/>
      <c r="DM162" s="281"/>
      <c r="DN162" s="281"/>
      <c r="DO162" s="281"/>
    </row>
    <row r="163" spans="54:119" s="237" customFormat="1" x14ac:dyDescent="0.15">
      <c r="BB163" s="348"/>
      <c r="BC163" s="348"/>
      <c r="BD163" s="348"/>
      <c r="BE163" s="348"/>
      <c r="BF163" s="348"/>
      <c r="CQ163" s="281"/>
      <c r="CR163" s="281"/>
      <c r="CS163" s="281"/>
      <c r="CT163" s="281"/>
      <c r="CU163" s="281"/>
      <c r="CV163" s="281"/>
      <c r="CW163" s="281"/>
      <c r="CX163" s="281"/>
      <c r="CY163" s="281"/>
      <c r="CZ163" s="281"/>
      <c r="DA163" s="281"/>
      <c r="DB163" s="281"/>
      <c r="DC163" s="281"/>
      <c r="DD163" s="281"/>
      <c r="DE163" s="281"/>
      <c r="DF163" s="281"/>
      <c r="DG163" s="281"/>
      <c r="DH163" s="281"/>
      <c r="DI163" s="281"/>
      <c r="DJ163" s="281"/>
      <c r="DK163" s="281"/>
      <c r="DL163" s="281"/>
      <c r="DM163" s="281"/>
      <c r="DN163" s="281"/>
      <c r="DO163" s="281"/>
    </row>
    <row r="164" spans="54:119" s="237" customFormat="1" x14ac:dyDescent="0.15">
      <c r="BB164" s="348"/>
      <c r="BC164" s="348"/>
      <c r="BD164" s="348"/>
      <c r="BE164" s="348"/>
      <c r="BF164" s="348"/>
      <c r="CQ164" s="281"/>
      <c r="CR164" s="281"/>
      <c r="CS164" s="281"/>
      <c r="CT164" s="281"/>
      <c r="CU164" s="281"/>
      <c r="CV164" s="281"/>
      <c r="CW164" s="281"/>
      <c r="CX164" s="281"/>
      <c r="CY164" s="281"/>
      <c r="CZ164" s="281"/>
      <c r="DA164" s="281"/>
      <c r="DB164" s="281"/>
      <c r="DC164" s="281"/>
      <c r="DD164" s="281"/>
      <c r="DE164" s="281"/>
      <c r="DF164" s="281"/>
      <c r="DG164" s="281"/>
      <c r="DH164" s="281"/>
      <c r="DI164" s="281"/>
      <c r="DJ164" s="281"/>
      <c r="DK164" s="281"/>
      <c r="DL164" s="281"/>
      <c r="DM164" s="281"/>
      <c r="DN164" s="281"/>
      <c r="DO164" s="281"/>
    </row>
    <row r="165" spans="54:119" s="237" customFormat="1" x14ac:dyDescent="0.15">
      <c r="BB165" s="348"/>
      <c r="BC165" s="348"/>
      <c r="BD165" s="348"/>
      <c r="BE165" s="348"/>
      <c r="BF165" s="348"/>
      <c r="CQ165" s="281"/>
      <c r="CR165" s="281"/>
      <c r="CS165" s="281"/>
      <c r="CT165" s="281"/>
      <c r="CU165" s="281"/>
      <c r="CV165" s="281"/>
      <c r="CW165" s="281"/>
      <c r="CX165" s="281"/>
      <c r="CY165" s="281"/>
      <c r="CZ165" s="281"/>
      <c r="DA165" s="281"/>
      <c r="DB165" s="281"/>
      <c r="DC165" s="281"/>
      <c r="DD165" s="281"/>
      <c r="DE165" s="281"/>
      <c r="DF165" s="281"/>
      <c r="DG165" s="281"/>
      <c r="DH165" s="281"/>
      <c r="DI165" s="281"/>
      <c r="DJ165" s="281"/>
      <c r="DK165" s="281"/>
      <c r="DL165" s="281"/>
      <c r="DM165" s="281"/>
      <c r="DN165" s="281"/>
      <c r="DO165" s="281"/>
    </row>
    <row r="166" spans="54:119" s="237" customFormat="1" x14ac:dyDescent="0.15">
      <c r="BB166" s="348"/>
      <c r="BC166" s="348"/>
      <c r="BD166" s="348"/>
      <c r="BE166" s="348"/>
      <c r="BF166" s="348"/>
      <c r="CQ166" s="281"/>
      <c r="CR166" s="281"/>
      <c r="CS166" s="281"/>
      <c r="CT166" s="281"/>
      <c r="CU166" s="281"/>
      <c r="CV166" s="281"/>
      <c r="CW166" s="281"/>
      <c r="CX166" s="281"/>
      <c r="CY166" s="281"/>
      <c r="CZ166" s="281"/>
      <c r="DA166" s="281"/>
      <c r="DB166" s="281"/>
      <c r="DC166" s="281"/>
      <c r="DD166" s="281"/>
      <c r="DE166" s="281"/>
      <c r="DF166" s="281"/>
      <c r="DG166" s="281"/>
      <c r="DH166" s="281"/>
      <c r="DI166" s="281"/>
      <c r="DJ166" s="281"/>
      <c r="DK166" s="281"/>
      <c r="DL166" s="281"/>
      <c r="DM166" s="281"/>
      <c r="DN166" s="281"/>
      <c r="DO166" s="281"/>
    </row>
    <row r="167" spans="54:119" s="237" customFormat="1" x14ac:dyDescent="0.15">
      <c r="BB167" s="348"/>
      <c r="BC167" s="348"/>
      <c r="BD167" s="348"/>
      <c r="BE167" s="348"/>
      <c r="BF167" s="348"/>
      <c r="CQ167" s="281"/>
      <c r="CR167" s="281"/>
      <c r="CS167" s="281"/>
      <c r="CT167" s="281"/>
      <c r="CU167" s="281"/>
      <c r="CV167" s="281"/>
      <c r="CW167" s="281"/>
      <c r="CX167" s="281"/>
      <c r="CY167" s="281"/>
      <c r="CZ167" s="281"/>
      <c r="DA167" s="281"/>
      <c r="DB167" s="281"/>
      <c r="DC167" s="281"/>
      <c r="DD167" s="281"/>
      <c r="DE167" s="281"/>
      <c r="DF167" s="281"/>
      <c r="DG167" s="281"/>
      <c r="DH167" s="281"/>
      <c r="DI167" s="281"/>
      <c r="DJ167" s="281"/>
      <c r="DK167" s="281"/>
      <c r="DL167" s="281"/>
      <c r="DM167" s="281"/>
      <c r="DN167" s="281"/>
      <c r="DO167" s="281"/>
    </row>
    <row r="168" spans="54:119" s="237" customFormat="1" x14ac:dyDescent="0.15">
      <c r="BB168" s="348"/>
      <c r="BC168" s="348"/>
      <c r="BD168" s="348"/>
      <c r="BE168" s="348"/>
      <c r="BF168" s="348"/>
      <c r="CQ168" s="281"/>
      <c r="CR168" s="281"/>
      <c r="CS168" s="281"/>
      <c r="CT168" s="281"/>
      <c r="CU168" s="281"/>
      <c r="CV168" s="281"/>
      <c r="CW168" s="281"/>
      <c r="CX168" s="281"/>
      <c r="CY168" s="281"/>
      <c r="CZ168" s="281"/>
      <c r="DA168" s="281"/>
      <c r="DB168" s="281"/>
      <c r="DC168" s="281"/>
      <c r="DD168" s="281"/>
      <c r="DE168" s="281"/>
      <c r="DF168" s="281"/>
      <c r="DG168" s="281"/>
      <c r="DH168" s="281"/>
      <c r="DI168" s="281"/>
      <c r="DJ168" s="281"/>
      <c r="DK168" s="281"/>
      <c r="DL168" s="281"/>
      <c r="DM168" s="281"/>
      <c r="DN168" s="281"/>
      <c r="DO168" s="281"/>
    </row>
    <row r="169" spans="54:119" s="237" customFormat="1" x14ac:dyDescent="0.15">
      <c r="BB169" s="348"/>
      <c r="BC169" s="348"/>
      <c r="BD169" s="348"/>
      <c r="BE169" s="348"/>
      <c r="BF169" s="348"/>
      <c r="CQ169" s="281"/>
      <c r="CR169" s="281"/>
      <c r="CS169" s="281"/>
      <c r="CT169" s="281"/>
      <c r="CU169" s="281"/>
      <c r="CV169" s="281"/>
      <c r="CW169" s="281"/>
      <c r="CX169" s="281"/>
      <c r="CY169" s="281"/>
      <c r="CZ169" s="281"/>
      <c r="DA169" s="281"/>
      <c r="DB169" s="281"/>
      <c r="DC169" s="281"/>
      <c r="DD169" s="281"/>
      <c r="DE169" s="281"/>
      <c r="DF169" s="281"/>
      <c r="DG169" s="281"/>
      <c r="DH169" s="281"/>
      <c r="DI169" s="281"/>
      <c r="DJ169" s="281"/>
      <c r="DK169" s="281"/>
      <c r="DL169" s="281"/>
      <c r="DM169" s="281"/>
      <c r="DN169" s="281"/>
      <c r="DO169" s="281"/>
    </row>
    <row r="170" spans="54:119" s="237" customFormat="1" x14ac:dyDescent="0.15">
      <c r="BB170" s="348"/>
      <c r="BC170" s="348"/>
      <c r="BD170" s="348"/>
      <c r="BE170" s="348"/>
      <c r="BF170" s="348"/>
      <c r="CQ170" s="281"/>
      <c r="CR170" s="281"/>
      <c r="CS170" s="281"/>
      <c r="CT170" s="281"/>
      <c r="CU170" s="281"/>
      <c r="CV170" s="281"/>
      <c r="CW170" s="281"/>
      <c r="CX170" s="281"/>
      <c r="CY170" s="281"/>
      <c r="CZ170" s="281"/>
      <c r="DA170" s="281"/>
      <c r="DB170" s="281"/>
      <c r="DC170" s="281"/>
      <c r="DD170" s="281"/>
      <c r="DE170" s="281"/>
      <c r="DF170" s="281"/>
      <c r="DG170" s="281"/>
      <c r="DH170" s="281"/>
      <c r="DI170" s="281"/>
      <c r="DJ170" s="281"/>
      <c r="DK170" s="281"/>
      <c r="DL170" s="281"/>
      <c r="DM170" s="281"/>
      <c r="DN170" s="281"/>
      <c r="DO170" s="281"/>
    </row>
    <row r="171" spans="54:119" s="237" customFormat="1" x14ac:dyDescent="0.15">
      <c r="BB171" s="348"/>
      <c r="BC171" s="348"/>
      <c r="BD171" s="348"/>
      <c r="BE171" s="348"/>
      <c r="BF171" s="348"/>
      <c r="CQ171" s="281"/>
      <c r="CR171" s="281"/>
      <c r="CS171" s="281"/>
      <c r="CT171" s="281"/>
      <c r="CU171" s="281"/>
      <c r="CV171" s="281"/>
      <c r="CW171" s="281"/>
      <c r="CX171" s="281"/>
      <c r="CY171" s="281"/>
      <c r="CZ171" s="281"/>
      <c r="DA171" s="281"/>
      <c r="DB171" s="281"/>
      <c r="DC171" s="281"/>
      <c r="DD171" s="281"/>
      <c r="DE171" s="281"/>
      <c r="DF171" s="281"/>
      <c r="DG171" s="281"/>
      <c r="DH171" s="281"/>
      <c r="DI171" s="281"/>
      <c r="DJ171" s="281"/>
      <c r="DK171" s="281"/>
      <c r="DL171" s="281"/>
      <c r="DM171" s="281"/>
      <c r="DN171" s="281"/>
      <c r="DO171" s="281"/>
    </row>
    <row r="172" spans="54:119" s="237" customFormat="1" x14ac:dyDescent="0.15">
      <c r="BB172" s="348"/>
      <c r="BC172" s="348"/>
      <c r="BD172" s="348"/>
      <c r="BE172" s="348"/>
      <c r="BF172" s="348"/>
      <c r="CQ172" s="281"/>
      <c r="CR172" s="281"/>
      <c r="CS172" s="281"/>
      <c r="CT172" s="281"/>
      <c r="CU172" s="281"/>
      <c r="CV172" s="281"/>
      <c r="CW172" s="281"/>
      <c r="CX172" s="281"/>
      <c r="CY172" s="281"/>
      <c r="CZ172" s="281"/>
      <c r="DA172" s="281"/>
      <c r="DB172" s="281"/>
      <c r="DC172" s="281"/>
      <c r="DD172" s="281"/>
      <c r="DE172" s="281"/>
      <c r="DF172" s="281"/>
      <c r="DG172" s="281"/>
      <c r="DH172" s="281"/>
      <c r="DI172" s="281"/>
      <c r="DJ172" s="281"/>
      <c r="DK172" s="281"/>
      <c r="DL172" s="281"/>
      <c r="DM172" s="281"/>
      <c r="DN172" s="281"/>
      <c r="DO172" s="281"/>
    </row>
    <row r="173" spans="54:119" s="237" customFormat="1" x14ac:dyDescent="0.15">
      <c r="BB173" s="348"/>
      <c r="BC173" s="348"/>
      <c r="BD173" s="348"/>
      <c r="BE173" s="348"/>
      <c r="BF173" s="348"/>
      <c r="CQ173" s="281"/>
      <c r="CR173" s="281"/>
      <c r="CS173" s="281"/>
      <c r="CT173" s="281"/>
      <c r="CU173" s="281"/>
      <c r="CV173" s="281"/>
      <c r="CW173" s="281"/>
      <c r="CX173" s="281"/>
      <c r="CY173" s="281"/>
      <c r="CZ173" s="281"/>
      <c r="DA173" s="281"/>
      <c r="DB173" s="281"/>
      <c r="DC173" s="281"/>
      <c r="DD173" s="281"/>
      <c r="DE173" s="281"/>
      <c r="DF173" s="281"/>
      <c r="DG173" s="281"/>
      <c r="DH173" s="281"/>
      <c r="DI173" s="281"/>
      <c r="DJ173" s="281"/>
      <c r="DK173" s="281"/>
      <c r="DL173" s="281"/>
      <c r="DM173" s="281"/>
      <c r="DN173" s="281"/>
      <c r="DO173" s="281"/>
    </row>
    <row r="174" spans="54:119" s="237" customFormat="1" x14ac:dyDescent="0.15">
      <c r="BB174" s="348"/>
      <c r="BC174" s="348"/>
      <c r="BD174" s="348"/>
      <c r="BE174" s="348"/>
      <c r="BF174" s="348"/>
      <c r="CQ174" s="281"/>
      <c r="CR174" s="281"/>
      <c r="CS174" s="281"/>
      <c r="CT174" s="281"/>
      <c r="CU174" s="281"/>
      <c r="CV174" s="281"/>
      <c r="CW174" s="281"/>
      <c r="CX174" s="281"/>
      <c r="CY174" s="281"/>
      <c r="CZ174" s="281"/>
      <c r="DA174" s="281"/>
      <c r="DB174" s="281"/>
      <c r="DC174" s="281"/>
      <c r="DD174" s="281"/>
      <c r="DE174" s="281"/>
      <c r="DF174" s="281"/>
      <c r="DG174" s="281"/>
      <c r="DH174" s="281"/>
      <c r="DI174" s="281"/>
      <c r="DJ174" s="281"/>
      <c r="DK174" s="281"/>
      <c r="DL174" s="281"/>
      <c r="DM174" s="281"/>
      <c r="DN174" s="281"/>
      <c r="DO174" s="281"/>
    </row>
    <row r="175" spans="54:119" s="237" customFormat="1" x14ac:dyDescent="0.15">
      <c r="BB175" s="348"/>
      <c r="BC175" s="348"/>
      <c r="BD175" s="348"/>
      <c r="BE175" s="348"/>
      <c r="BF175" s="348"/>
      <c r="CQ175" s="281"/>
      <c r="CR175" s="281"/>
      <c r="CS175" s="281"/>
      <c r="CT175" s="281"/>
      <c r="CU175" s="281"/>
      <c r="CV175" s="281"/>
      <c r="CW175" s="281"/>
      <c r="CX175" s="281"/>
      <c r="CY175" s="281"/>
      <c r="CZ175" s="281"/>
      <c r="DA175" s="281"/>
      <c r="DB175" s="281"/>
      <c r="DC175" s="281"/>
      <c r="DD175" s="281"/>
      <c r="DE175" s="281"/>
      <c r="DF175" s="281"/>
      <c r="DG175" s="281"/>
      <c r="DH175" s="281"/>
      <c r="DI175" s="281"/>
      <c r="DJ175" s="281"/>
      <c r="DK175" s="281"/>
      <c r="DL175" s="281"/>
      <c r="DM175" s="281"/>
      <c r="DN175" s="281"/>
      <c r="DO175" s="281"/>
    </row>
    <row r="176" spans="54:119" s="237" customFormat="1" x14ac:dyDescent="0.15">
      <c r="BB176" s="348"/>
      <c r="BC176" s="348"/>
      <c r="BD176" s="348"/>
      <c r="BE176" s="348"/>
      <c r="BF176" s="348"/>
      <c r="CQ176" s="281"/>
      <c r="CR176" s="281"/>
      <c r="CS176" s="281"/>
      <c r="CT176" s="281"/>
      <c r="CU176" s="281"/>
      <c r="CV176" s="281"/>
      <c r="CW176" s="281"/>
      <c r="CX176" s="281"/>
      <c r="CY176" s="281"/>
      <c r="CZ176" s="281"/>
      <c r="DA176" s="281"/>
      <c r="DB176" s="281"/>
      <c r="DC176" s="281"/>
      <c r="DD176" s="281"/>
      <c r="DE176" s="281"/>
      <c r="DF176" s="281"/>
      <c r="DG176" s="281"/>
      <c r="DH176" s="281"/>
      <c r="DI176" s="281"/>
      <c r="DJ176" s="281"/>
      <c r="DK176" s="281"/>
      <c r="DL176" s="281"/>
      <c r="DM176" s="281"/>
      <c r="DN176" s="281"/>
      <c r="DO176" s="281"/>
    </row>
    <row r="177" spans="54:119" s="237" customFormat="1" x14ac:dyDescent="0.15">
      <c r="BB177" s="348"/>
      <c r="BC177" s="348"/>
      <c r="BD177" s="348"/>
      <c r="BE177" s="348"/>
      <c r="BF177" s="348"/>
      <c r="CQ177" s="281"/>
      <c r="CR177" s="281"/>
      <c r="CS177" s="281"/>
      <c r="CT177" s="281"/>
      <c r="CU177" s="281"/>
      <c r="CV177" s="281"/>
      <c r="CW177" s="281"/>
      <c r="CX177" s="281"/>
      <c r="CY177" s="281"/>
      <c r="CZ177" s="281"/>
      <c r="DA177" s="281"/>
      <c r="DB177" s="281"/>
      <c r="DC177" s="281"/>
      <c r="DD177" s="281"/>
      <c r="DE177" s="281"/>
      <c r="DF177" s="281"/>
      <c r="DG177" s="281"/>
      <c r="DH177" s="281"/>
      <c r="DI177" s="281"/>
      <c r="DJ177" s="281"/>
      <c r="DK177" s="281"/>
      <c r="DL177" s="281"/>
      <c r="DM177" s="281"/>
      <c r="DN177" s="281"/>
      <c r="DO177" s="281"/>
    </row>
    <row r="178" spans="54:119" s="237" customFormat="1" x14ac:dyDescent="0.15">
      <c r="BB178" s="348"/>
      <c r="BC178" s="348"/>
      <c r="BD178" s="348"/>
      <c r="BE178" s="348"/>
      <c r="BF178" s="348"/>
      <c r="CQ178" s="281"/>
      <c r="CR178" s="281"/>
      <c r="CS178" s="281"/>
      <c r="CT178" s="281"/>
      <c r="CU178" s="281"/>
      <c r="CV178" s="281"/>
      <c r="CW178" s="281"/>
      <c r="CX178" s="281"/>
      <c r="CY178" s="281"/>
      <c r="CZ178" s="281"/>
      <c r="DA178" s="281"/>
      <c r="DB178" s="281"/>
      <c r="DC178" s="281"/>
      <c r="DD178" s="281"/>
      <c r="DE178" s="281"/>
      <c r="DF178" s="281"/>
      <c r="DG178" s="281"/>
      <c r="DH178" s="281"/>
      <c r="DI178" s="281"/>
      <c r="DJ178" s="281"/>
      <c r="DK178" s="281"/>
      <c r="DL178" s="281"/>
      <c r="DM178" s="281"/>
      <c r="DN178" s="281"/>
      <c r="DO178" s="281"/>
    </row>
    <row r="179" spans="54:119" s="237" customFormat="1" x14ac:dyDescent="0.15">
      <c r="BB179" s="348"/>
      <c r="BC179" s="348"/>
      <c r="BD179" s="348"/>
      <c r="BE179" s="348"/>
      <c r="BF179" s="348"/>
      <c r="CQ179" s="281"/>
      <c r="CR179" s="281"/>
      <c r="CS179" s="281"/>
      <c r="CT179" s="281"/>
      <c r="CU179" s="281"/>
      <c r="CV179" s="281"/>
      <c r="CW179" s="281"/>
      <c r="CX179" s="281"/>
      <c r="CY179" s="281"/>
      <c r="CZ179" s="281"/>
      <c r="DA179" s="281"/>
      <c r="DB179" s="281"/>
      <c r="DC179" s="281"/>
      <c r="DD179" s="281"/>
      <c r="DE179" s="281"/>
      <c r="DF179" s="281"/>
      <c r="DG179" s="281"/>
      <c r="DH179" s="281"/>
      <c r="DI179" s="281"/>
      <c r="DJ179" s="281"/>
      <c r="DK179" s="281"/>
      <c r="DL179" s="281"/>
      <c r="DM179" s="281"/>
      <c r="DN179" s="281"/>
      <c r="DO179" s="281"/>
    </row>
    <row r="180" spans="54:119" s="237" customFormat="1" x14ac:dyDescent="0.15">
      <c r="BB180" s="348"/>
      <c r="BC180" s="348"/>
      <c r="BD180" s="348"/>
      <c r="BE180" s="348"/>
      <c r="BF180" s="348"/>
      <c r="CQ180" s="281"/>
      <c r="CR180" s="281"/>
      <c r="CS180" s="281"/>
      <c r="CT180" s="281"/>
      <c r="CU180" s="281"/>
      <c r="CV180" s="281"/>
      <c r="CW180" s="281"/>
      <c r="CX180" s="281"/>
      <c r="CY180" s="281"/>
      <c r="CZ180" s="281"/>
      <c r="DA180" s="281"/>
      <c r="DB180" s="281"/>
      <c r="DC180" s="281"/>
      <c r="DD180" s="281"/>
      <c r="DE180" s="281"/>
      <c r="DF180" s="281"/>
      <c r="DG180" s="281"/>
      <c r="DH180" s="281"/>
      <c r="DI180" s="281"/>
      <c r="DJ180" s="281"/>
      <c r="DK180" s="281"/>
      <c r="DL180" s="281"/>
      <c r="DM180" s="281"/>
      <c r="DN180" s="281"/>
      <c r="DO180" s="281"/>
    </row>
    <row r="181" spans="54:119" s="237" customFormat="1" x14ac:dyDescent="0.15">
      <c r="BB181" s="348"/>
      <c r="BC181" s="348"/>
      <c r="BD181" s="348"/>
      <c r="BE181" s="348"/>
      <c r="BF181" s="348"/>
      <c r="CQ181" s="281"/>
      <c r="CR181" s="281"/>
      <c r="CS181" s="281"/>
      <c r="CT181" s="281"/>
      <c r="CU181" s="281"/>
      <c r="CV181" s="281"/>
      <c r="CW181" s="281"/>
      <c r="CX181" s="281"/>
      <c r="CY181" s="281"/>
      <c r="CZ181" s="281"/>
      <c r="DA181" s="281"/>
      <c r="DB181" s="281"/>
      <c r="DC181" s="281"/>
      <c r="DD181" s="281"/>
      <c r="DE181" s="281"/>
      <c r="DF181" s="281"/>
      <c r="DG181" s="281"/>
      <c r="DH181" s="281"/>
      <c r="DI181" s="281"/>
      <c r="DJ181" s="281"/>
      <c r="DK181" s="281"/>
      <c r="DL181" s="281"/>
      <c r="DM181" s="281"/>
      <c r="DN181" s="281"/>
      <c r="DO181" s="281"/>
    </row>
    <row r="182" spans="54:119" s="237" customFormat="1" x14ac:dyDescent="0.15">
      <c r="BB182" s="348"/>
      <c r="BC182" s="348"/>
      <c r="BD182" s="348"/>
      <c r="BE182" s="348"/>
      <c r="BF182" s="348"/>
      <c r="CQ182" s="281"/>
      <c r="CR182" s="281"/>
      <c r="CS182" s="281"/>
      <c r="CT182" s="281"/>
      <c r="CU182" s="281"/>
      <c r="CV182" s="281"/>
      <c r="CW182" s="281"/>
      <c r="CX182" s="281"/>
      <c r="CY182" s="281"/>
      <c r="CZ182" s="281"/>
      <c r="DA182" s="281"/>
      <c r="DB182" s="281"/>
      <c r="DC182" s="281"/>
      <c r="DD182" s="281"/>
      <c r="DE182" s="281"/>
      <c r="DF182" s="281"/>
      <c r="DG182" s="281"/>
      <c r="DH182" s="281"/>
      <c r="DI182" s="281"/>
      <c r="DJ182" s="281"/>
      <c r="DK182" s="281"/>
      <c r="DL182" s="281"/>
      <c r="DM182" s="281"/>
      <c r="DN182" s="281"/>
      <c r="DO182" s="281"/>
    </row>
    <row r="183" spans="54:119" s="237" customFormat="1" x14ac:dyDescent="0.15">
      <c r="BB183" s="348"/>
      <c r="BC183" s="348"/>
      <c r="BD183" s="348"/>
      <c r="BE183" s="348"/>
      <c r="BF183" s="348"/>
      <c r="CQ183" s="281"/>
      <c r="CR183" s="281"/>
      <c r="CS183" s="281"/>
      <c r="CT183" s="281"/>
      <c r="CU183" s="281"/>
      <c r="CV183" s="281"/>
      <c r="CW183" s="281"/>
      <c r="CX183" s="281"/>
      <c r="CY183" s="281"/>
      <c r="CZ183" s="281"/>
      <c r="DA183" s="281"/>
      <c r="DB183" s="281"/>
      <c r="DC183" s="281"/>
      <c r="DD183" s="281"/>
      <c r="DE183" s="281"/>
      <c r="DF183" s="281"/>
      <c r="DG183" s="281"/>
      <c r="DH183" s="281"/>
      <c r="DI183" s="281"/>
      <c r="DJ183" s="281"/>
      <c r="DK183" s="281"/>
      <c r="DL183" s="281"/>
      <c r="DM183" s="281"/>
      <c r="DN183" s="281"/>
      <c r="DO183" s="281"/>
    </row>
    <row r="184" spans="54:119" s="237" customFormat="1" x14ac:dyDescent="0.15">
      <c r="BB184" s="348"/>
      <c r="BC184" s="348"/>
      <c r="BD184" s="348"/>
      <c r="BE184" s="348"/>
      <c r="BF184" s="348"/>
      <c r="CQ184" s="281"/>
      <c r="CR184" s="281"/>
      <c r="CS184" s="281"/>
      <c r="CT184" s="281"/>
      <c r="CU184" s="281"/>
      <c r="CV184" s="281"/>
      <c r="CW184" s="281"/>
      <c r="CX184" s="281"/>
      <c r="CY184" s="281"/>
      <c r="CZ184" s="281"/>
      <c r="DA184" s="281"/>
      <c r="DB184" s="281"/>
      <c r="DC184" s="281"/>
      <c r="DD184" s="281"/>
      <c r="DE184" s="281"/>
      <c r="DF184" s="281"/>
      <c r="DG184" s="281"/>
      <c r="DH184" s="281"/>
      <c r="DI184" s="281"/>
      <c r="DJ184" s="281"/>
      <c r="DK184" s="281"/>
      <c r="DL184" s="281"/>
      <c r="DM184" s="281"/>
      <c r="DN184" s="281"/>
      <c r="DO184" s="281"/>
    </row>
    <row r="185" spans="54:119" s="237" customFormat="1" x14ac:dyDescent="0.15">
      <c r="BB185" s="348"/>
      <c r="BC185" s="348"/>
      <c r="BD185" s="348"/>
      <c r="BE185" s="348"/>
      <c r="BF185" s="348"/>
      <c r="CQ185" s="281"/>
      <c r="CR185" s="281"/>
      <c r="CS185" s="281"/>
      <c r="CT185" s="281"/>
      <c r="CU185" s="281"/>
      <c r="CV185" s="281"/>
      <c r="CW185" s="281"/>
      <c r="CX185" s="281"/>
      <c r="CY185" s="281"/>
      <c r="CZ185" s="281"/>
      <c r="DA185" s="281"/>
      <c r="DB185" s="281"/>
      <c r="DC185" s="281"/>
      <c r="DD185" s="281"/>
      <c r="DE185" s="281"/>
      <c r="DF185" s="281"/>
      <c r="DG185" s="281"/>
      <c r="DH185" s="281"/>
      <c r="DI185" s="281"/>
      <c r="DJ185" s="281"/>
      <c r="DK185" s="281"/>
      <c r="DL185" s="281"/>
      <c r="DM185" s="281"/>
      <c r="DN185" s="281"/>
      <c r="DO185" s="281"/>
    </row>
    <row r="186" spans="54:119" s="237" customFormat="1" x14ac:dyDescent="0.15">
      <c r="BB186" s="348"/>
      <c r="BC186" s="348"/>
      <c r="BD186" s="348"/>
      <c r="BE186" s="348"/>
      <c r="BF186" s="348"/>
      <c r="CQ186" s="281"/>
      <c r="CR186" s="281"/>
      <c r="CS186" s="281"/>
      <c r="CT186" s="281"/>
      <c r="CU186" s="281"/>
      <c r="CV186" s="281"/>
      <c r="CW186" s="281"/>
      <c r="CX186" s="281"/>
      <c r="CY186" s="281"/>
      <c r="CZ186" s="281"/>
      <c r="DA186" s="281"/>
      <c r="DB186" s="281"/>
      <c r="DC186" s="281"/>
      <c r="DD186" s="281"/>
      <c r="DE186" s="281"/>
      <c r="DF186" s="281"/>
      <c r="DG186" s="281"/>
      <c r="DH186" s="281"/>
      <c r="DI186" s="281"/>
      <c r="DJ186" s="281"/>
      <c r="DK186" s="281"/>
      <c r="DL186" s="281"/>
      <c r="DM186" s="281"/>
      <c r="DN186" s="281"/>
      <c r="DO186" s="281"/>
    </row>
    <row r="187" spans="54:119" s="237" customFormat="1" x14ac:dyDescent="0.15">
      <c r="BB187" s="348"/>
      <c r="BC187" s="348"/>
      <c r="BD187" s="348"/>
      <c r="BE187" s="348"/>
      <c r="BF187" s="348"/>
      <c r="CQ187" s="281"/>
      <c r="CR187" s="281"/>
      <c r="CS187" s="281"/>
      <c r="CT187" s="281"/>
      <c r="CU187" s="281"/>
      <c r="CV187" s="281"/>
      <c r="CW187" s="281"/>
      <c r="CX187" s="281"/>
      <c r="CY187" s="281"/>
      <c r="CZ187" s="281"/>
      <c r="DA187" s="281"/>
      <c r="DB187" s="281"/>
      <c r="DC187" s="281"/>
      <c r="DD187" s="281"/>
      <c r="DE187" s="281"/>
      <c r="DF187" s="281"/>
      <c r="DG187" s="281"/>
      <c r="DH187" s="281"/>
      <c r="DI187" s="281"/>
      <c r="DJ187" s="281"/>
      <c r="DK187" s="281"/>
      <c r="DL187" s="281"/>
      <c r="DM187" s="281"/>
      <c r="DN187" s="281"/>
      <c r="DO187" s="281"/>
    </row>
    <row r="188" spans="54:119" s="237" customFormat="1" x14ac:dyDescent="0.15">
      <c r="BB188" s="348"/>
      <c r="BC188" s="348"/>
      <c r="BD188" s="348"/>
      <c r="BE188" s="348"/>
      <c r="BF188" s="348"/>
      <c r="CQ188" s="281"/>
      <c r="CR188" s="281"/>
      <c r="CS188" s="281"/>
      <c r="CT188" s="281"/>
      <c r="CU188" s="281"/>
      <c r="CV188" s="281"/>
      <c r="CW188" s="281"/>
      <c r="CX188" s="281"/>
      <c r="CY188" s="281"/>
      <c r="CZ188" s="281"/>
      <c r="DA188" s="281"/>
      <c r="DB188" s="281"/>
      <c r="DC188" s="281"/>
      <c r="DD188" s="281"/>
      <c r="DE188" s="281"/>
      <c r="DF188" s="281"/>
      <c r="DG188" s="281"/>
      <c r="DH188" s="281"/>
      <c r="DI188" s="281"/>
      <c r="DJ188" s="281"/>
      <c r="DK188" s="281"/>
      <c r="DL188" s="281"/>
      <c r="DM188" s="281"/>
      <c r="DN188" s="281"/>
      <c r="DO188" s="281"/>
    </row>
    <row r="189" spans="54:119" s="237" customFormat="1" x14ac:dyDescent="0.15">
      <c r="BB189" s="348"/>
      <c r="BC189" s="348"/>
      <c r="BD189" s="348"/>
      <c r="BE189" s="348"/>
      <c r="BF189" s="348"/>
      <c r="CQ189" s="281"/>
      <c r="CR189" s="281"/>
      <c r="CS189" s="281"/>
      <c r="CT189" s="281"/>
      <c r="CU189" s="281"/>
      <c r="CV189" s="281"/>
      <c r="CW189" s="281"/>
      <c r="CX189" s="281"/>
      <c r="CY189" s="281"/>
      <c r="CZ189" s="281"/>
      <c r="DA189" s="281"/>
      <c r="DB189" s="281"/>
      <c r="DC189" s="281"/>
      <c r="DD189" s="281"/>
      <c r="DE189" s="281"/>
      <c r="DF189" s="281"/>
      <c r="DG189" s="281"/>
      <c r="DH189" s="281"/>
      <c r="DI189" s="281"/>
      <c r="DJ189" s="281"/>
      <c r="DK189" s="281"/>
      <c r="DL189" s="281"/>
      <c r="DM189" s="281"/>
      <c r="DN189" s="281"/>
      <c r="DO189" s="281"/>
    </row>
    <row r="190" spans="54:119" s="237" customFormat="1" x14ac:dyDescent="0.15">
      <c r="BB190" s="348"/>
      <c r="BC190" s="348"/>
      <c r="BD190" s="348"/>
      <c r="BE190" s="348"/>
      <c r="BF190" s="348"/>
      <c r="CQ190" s="281"/>
      <c r="CR190" s="281"/>
      <c r="CS190" s="281"/>
      <c r="CT190" s="281"/>
      <c r="CU190" s="281"/>
      <c r="CV190" s="281"/>
      <c r="CW190" s="281"/>
      <c r="CX190" s="281"/>
      <c r="CY190" s="281"/>
      <c r="CZ190" s="281"/>
      <c r="DA190" s="281"/>
      <c r="DB190" s="281"/>
      <c r="DC190" s="281"/>
      <c r="DD190" s="281"/>
      <c r="DE190" s="281"/>
      <c r="DF190" s="281"/>
      <c r="DG190" s="281"/>
      <c r="DH190" s="281"/>
      <c r="DI190" s="281"/>
      <c r="DJ190" s="281"/>
      <c r="DK190" s="281"/>
      <c r="DL190" s="281"/>
      <c r="DM190" s="281"/>
      <c r="DN190" s="281"/>
      <c r="DO190" s="281"/>
    </row>
    <row r="191" spans="54:119" s="237" customFormat="1" x14ac:dyDescent="0.15">
      <c r="BB191" s="348"/>
      <c r="BC191" s="348"/>
      <c r="BD191" s="348"/>
      <c r="BE191" s="348"/>
      <c r="BF191" s="348"/>
      <c r="CQ191" s="281"/>
      <c r="CR191" s="281"/>
      <c r="CS191" s="281"/>
      <c r="CT191" s="281"/>
      <c r="CU191" s="281"/>
      <c r="CV191" s="281"/>
      <c r="CW191" s="281"/>
      <c r="CX191" s="281"/>
      <c r="CY191" s="281"/>
      <c r="CZ191" s="281"/>
      <c r="DA191" s="281"/>
      <c r="DB191" s="281"/>
      <c r="DC191" s="281"/>
      <c r="DD191" s="281"/>
      <c r="DE191" s="281"/>
      <c r="DF191" s="281"/>
      <c r="DG191" s="281"/>
      <c r="DH191" s="281"/>
      <c r="DI191" s="281"/>
      <c r="DJ191" s="281"/>
      <c r="DK191" s="281"/>
      <c r="DL191" s="281"/>
      <c r="DM191" s="281"/>
      <c r="DN191" s="281"/>
      <c r="DO191" s="281"/>
    </row>
    <row r="192" spans="54:119" s="237" customFormat="1" x14ac:dyDescent="0.15">
      <c r="BB192" s="348"/>
      <c r="BC192" s="348"/>
      <c r="BD192" s="348"/>
      <c r="BE192" s="348"/>
      <c r="BF192" s="348"/>
      <c r="CQ192" s="281"/>
      <c r="CR192" s="281"/>
      <c r="CS192" s="281"/>
      <c r="CT192" s="281"/>
      <c r="CU192" s="281"/>
      <c r="CV192" s="281"/>
      <c r="CW192" s="281"/>
      <c r="CX192" s="281"/>
      <c r="CY192" s="281"/>
      <c r="CZ192" s="281"/>
      <c r="DA192" s="281"/>
      <c r="DB192" s="281"/>
      <c r="DC192" s="281"/>
      <c r="DD192" s="281"/>
      <c r="DE192" s="281"/>
      <c r="DF192" s="281"/>
      <c r="DG192" s="281"/>
      <c r="DH192" s="281"/>
      <c r="DI192" s="281"/>
      <c r="DJ192" s="281"/>
      <c r="DK192" s="281"/>
      <c r="DL192" s="281"/>
      <c r="DM192" s="281"/>
      <c r="DN192" s="281"/>
      <c r="DO192" s="281"/>
    </row>
    <row r="193" spans="54:119" s="237" customFormat="1" x14ac:dyDescent="0.15">
      <c r="BB193" s="348"/>
      <c r="BC193" s="348"/>
      <c r="BD193" s="348"/>
      <c r="BE193" s="348"/>
      <c r="BF193" s="348"/>
      <c r="CQ193" s="281"/>
      <c r="CR193" s="281"/>
      <c r="CS193" s="281"/>
      <c r="CT193" s="281"/>
      <c r="CU193" s="281"/>
      <c r="CV193" s="281"/>
      <c r="CW193" s="281"/>
      <c r="CX193" s="281"/>
      <c r="CY193" s="281"/>
      <c r="CZ193" s="281"/>
      <c r="DA193" s="281"/>
      <c r="DB193" s="281"/>
      <c r="DC193" s="281"/>
      <c r="DD193" s="281"/>
      <c r="DE193" s="281"/>
      <c r="DF193" s="281"/>
      <c r="DG193" s="281"/>
      <c r="DH193" s="281"/>
      <c r="DI193" s="281"/>
      <c r="DJ193" s="281"/>
      <c r="DK193" s="281"/>
      <c r="DL193" s="281"/>
      <c r="DM193" s="281"/>
      <c r="DN193" s="281"/>
      <c r="DO193" s="281"/>
    </row>
    <row r="194" spans="54:119" s="237" customFormat="1" x14ac:dyDescent="0.15">
      <c r="BB194" s="348"/>
      <c r="BC194" s="348"/>
      <c r="BD194" s="348"/>
      <c r="BE194" s="348"/>
      <c r="BF194" s="348"/>
      <c r="CQ194" s="281"/>
      <c r="CR194" s="281"/>
      <c r="CS194" s="281"/>
      <c r="CT194" s="281"/>
      <c r="CU194" s="281"/>
      <c r="CV194" s="281"/>
      <c r="CW194" s="281"/>
      <c r="CX194" s="281"/>
      <c r="CY194" s="281"/>
      <c r="CZ194" s="281"/>
      <c r="DA194" s="281"/>
      <c r="DB194" s="281"/>
      <c r="DC194" s="281"/>
      <c r="DD194" s="281"/>
      <c r="DE194" s="281"/>
      <c r="DF194" s="281"/>
      <c r="DG194" s="281"/>
      <c r="DH194" s="281"/>
      <c r="DI194" s="281"/>
      <c r="DJ194" s="281"/>
      <c r="DK194" s="281"/>
      <c r="DL194" s="281"/>
      <c r="DM194" s="281"/>
      <c r="DN194" s="281"/>
      <c r="DO194" s="281"/>
    </row>
    <row r="195" spans="54:119" s="237" customFormat="1" x14ac:dyDescent="0.15">
      <c r="BB195" s="348"/>
      <c r="BC195" s="348"/>
      <c r="BD195" s="348"/>
      <c r="BE195" s="348"/>
      <c r="BF195" s="348"/>
      <c r="CQ195" s="281"/>
      <c r="CR195" s="281"/>
      <c r="CS195" s="281"/>
      <c r="CT195" s="281"/>
      <c r="CU195" s="281"/>
      <c r="CV195" s="281"/>
      <c r="CW195" s="281"/>
      <c r="CX195" s="281"/>
      <c r="CY195" s="281"/>
      <c r="CZ195" s="281"/>
      <c r="DA195" s="281"/>
      <c r="DB195" s="281"/>
      <c r="DC195" s="281"/>
      <c r="DD195" s="281"/>
      <c r="DE195" s="281"/>
      <c r="DF195" s="281"/>
      <c r="DG195" s="281"/>
      <c r="DH195" s="281"/>
      <c r="DI195" s="281"/>
      <c r="DJ195" s="281"/>
      <c r="DK195" s="281"/>
      <c r="DL195" s="281"/>
      <c r="DM195" s="281"/>
      <c r="DN195" s="281"/>
      <c r="DO195" s="281"/>
    </row>
    <row r="196" spans="54:119" s="237" customFormat="1" x14ac:dyDescent="0.15">
      <c r="BB196" s="348"/>
      <c r="BC196" s="348"/>
      <c r="BD196" s="348"/>
      <c r="BE196" s="348"/>
      <c r="BF196" s="348"/>
      <c r="CQ196" s="281"/>
      <c r="CR196" s="281"/>
      <c r="CS196" s="281"/>
      <c r="CT196" s="281"/>
      <c r="CU196" s="281"/>
      <c r="CV196" s="281"/>
      <c r="CW196" s="281"/>
      <c r="CX196" s="281"/>
      <c r="CY196" s="281"/>
      <c r="CZ196" s="281"/>
      <c r="DA196" s="281"/>
      <c r="DB196" s="281"/>
      <c r="DC196" s="281"/>
      <c r="DD196" s="281"/>
      <c r="DE196" s="281"/>
      <c r="DF196" s="281"/>
      <c r="DG196" s="281"/>
      <c r="DH196" s="281"/>
      <c r="DI196" s="281"/>
      <c r="DJ196" s="281"/>
      <c r="DK196" s="281"/>
      <c r="DL196" s="281"/>
      <c r="DM196" s="281"/>
      <c r="DN196" s="281"/>
      <c r="DO196" s="281"/>
    </row>
    <row r="197" spans="54:119" s="237" customFormat="1" x14ac:dyDescent="0.15">
      <c r="BB197" s="348"/>
      <c r="BC197" s="348"/>
      <c r="BD197" s="348"/>
      <c r="BE197" s="348"/>
      <c r="BF197" s="348"/>
      <c r="CQ197" s="281"/>
      <c r="CR197" s="281"/>
      <c r="CS197" s="281"/>
      <c r="CT197" s="281"/>
      <c r="CU197" s="281"/>
      <c r="CV197" s="281"/>
      <c r="CW197" s="281"/>
      <c r="CX197" s="281"/>
      <c r="CY197" s="281"/>
      <c r="CZ197" s="281"/>
      <c r="DA197" s="281"/>
      <c r="DB197" s="281"/>
      <c r="DC197" s="281"/>
      <c r="DD197" s="281"/>
      <c r="DE197" s="281"/>
      <c r="DF197" s="281"/>
      <c r="DG197" s="281"/>
      <c r="DH197" s="281"/>
      <c r="DI197" s="281"/>
      <c r="DJ197" s="281"/>
      <c r="DK197" s="281"/>
      <c r="DL197" s="281"/>
      <c r="DM197" s="281"/>
      <c r="DN197" s="281"/>
      <c r="DO197" s="281"/>
    </row>
    <row r="198" spans="54:119" s="237" customFormat="1" x14ac:dyDescent="0.15">
      <c r="BB198" s="348"/>
      <c r="BC198" s="348"/>
      <c r="BD198" s="348"/>
      <c r="BE198" s="348"/>
      <c r="BF198" s="348"/>
      <c r="CQ198" s="281"/>
      <c r="CR198" s="281"/>
      <c r="CS198" s="281"/>
      <c r="CT198" s="281"/>
      <c r="CU198" s="281"/>
      <c r="CV198" s="281"/>
      <c r="CW198" s="281"/>
      <c r="CX198" s="281"/>
      <c r="CY198" s="281"/>
      <c r="CZ198" s="281"/>
      <c r="DA198" s="281"/>
      <c r="DB198" s="281"/>
      <c r="DC198" s="281"/>
      <c r="DD198" s="281"/>
      <c r="DE198" s="281"/>
      <c r="DF198" s="281"/>
      <c r="DG198" s="281"/>
      <c r="DH198" s="281"/>
      <c r="DI198" s="281"/>
      <c r="DJ198" s="281"/>
      <c r="DK198" s="281"/>
      <c r="DL198" s="281"/>
      <c r="DM198" s="281"/>
      <c r="DN198" s="281"/>
      <c r="DO198" s="281"/>
    </row>
    <row r="199" spans="54:119" s="237" customFormat="1" x14ac:dyDescent="0.15">
      <c r="BB199" s="348"/>
      <c r="BC199" s="348"/>
      <c r="BD199" s="348"/>
      <c r="BE199" s="348"/>
      <c r="BF199" s="348"/>
      <c r="CQ199" s="281"/>
      <c r="CR199" s="281"/>
      <c r="CS199" s="281"/>
      <c r="CT199" s="281"/>
      <c r="CU199" s="281"/>
      <c r="CV199" s="281"/>
      <c r="CW199" s="281"/>
      <c r="CX199" s="281"/>
      <c r="CY199" s="281"/>
      <c r="CZ199" s="281"/>
      <c r="DA199" s="281"/>
      <c r="DB199" s="281"/>
      <c r="DC199" s="281"/>
      <c r="DD199" s="281"/>
      <c r="DE199" s="281"/>
      <c r="DF199" s="281"/>
      <c r="DG199" s="281"/>
      <c r="DH199" s="281"/>
      <c r="DI199" s="281"/>
      <c r="DJ199" s="281"/>
      <c r="DK199" s="281"/>
      <c r="DL199" s="281"/>
      <c r="DM199" s="281"/>
      <c r="DN199" s="281"/>
      <c r="DO199" s="281"/>
    </row>
    <row r="200" spans="54:119" s="237" customFormat="1" x14ac:dyDescent="0.15">
      <c r="BB200" s="348"/>
      <c r="BC200" s="348"/>
      <c r="BD200" s="348"/>
      <c r="BE200" s="348"/>
      <c r="BF200" s="348"/>
      <c r="CQ200" s="281"/>
      <c r="CR200" s="281"/>
      <c r="CS200" s="281"/>
      <c r="CT200" s="281"/>
      <c r="CU200" s="281"/>
      <c r="CV200" s="281"/>
      <c r="CW200" s="281"/>
      <c r="CX200" s="281"/>
      <c r="CY200" s="281"/>
      <c r="CZ200" s="281"/>
      <c r="DA200" s="281"/>
      <c r="DB200" s="281"/>
      <c r="DC200" s="281"/>
      <c r="DD200" s="281"/>
      <c r="DE200" s="281"/>
      <c r="DF200" s="281"/>
      <c r="DG200" s="281"/>
      <c r="DH200" s="281"/>
      <c r="DI200" s="281"/>
      <c r="DJ200" s="281"/>
      <c r="DK200" s="281"/>
      <c r="DL200" s="281"/>
      <c r="DM200" s="281"/>
      <c r="DN200" s="281"/>
      <c r="DO200" s="281"/>
    </row>
    <row r="201" spans="54:119" s="237" customFormat="1" x14ac:dyDescent="0.15">
      <c r="BB201" s="348"/>
      <c r="BC201" s="348"/>
      <c r="BD201" s="348"/>
      <c r="BE201" s="348"/>
      <c r="BF201" s="348"/>
      <c r="CQ201" s="281"/>
      <c r="CR201" s="281"/>
      <c r="CS201" s="281"/>
      <c r="CT201" s="281"/>
      <c r="CU201" s="281"/>
      <c r="CV201" s="281"/>
      <c r="CW201" s="281"/>
      <c r="CX201" s="281"/>
      <c r="CY201" s="281"/>
      <c r="CZ201" s="281"/>
      <c r="DA201" s="281"/>
      <c r="DB201" s="281"/>
      <c r="DC201" s="281"/>
      <c r="DD201" s="281"/>
      <c r="DE201" s="281"/>
      <c r="DF201" s="281"/>
      <c r="DG201" s="281"/>
      <c r="DH201" s="281"/>
      <c r="DI201" s="281"/>
      <c r="DJ201" s="281"/>
      <c r="DK201" s="281"/>
      <c r="DL201" s="281"/>
      <c r="DM201" s="281"/>
      <c r="DN201" s="281"/>
      <c r="DO201" s="281"/>
    </row>
    <row r="202" spans="54:119" s="237" customFormat="1" x14ac:dyDescent="0.15">
      <c r="BB202" s="348"/>
      <c r="BC202" s="348"/>
      <c r="BD202" s="348"/>
      <c r="BE202" s="348"/>
      <c r="BF202" s="348"/>
      <c r="CQ202" s="281"/>
      <c r="CR202" s="281"/>
      <c r="CS202" s="281"/>
      <c r="CT202" s="281"/>
      <c r="CU202" s="281"/>
      <c r="CV202" s="281"/>
      <c r="CW202" s="281"/>
      <c r="CX202" s="281"/>
      <c r="CY202" s="281"/>
      <c r="CZ202" s="281"/>
      <c r="DA202" s="281"/>
      <c r="DB202" s="281"/>
      <c r="DC202" s="281"/>
      <c r="DD202" s="281"/>
      <c r="DE202" s="281"/>
      <c r="DF202" s="281"/>
      <c r="DG202" s="281"/>
      <c r="DH202" s="281"/>
      <c r="DI202" s="281"/>
      <c r="DJ202" s="281"/>
      <c r="DK202" s="281"/>
      <c r="DL202" s="281"/>
      <c r="DM202" s="281"/>
      <c r="DN202" s="281"/>
      <c r="DO202" s="281"/>
    </row>
    <row r="203" spans="54:119" s="237" customFormat="1" x14ac:dyDescent="0.15">
      <c r="BB203" s="348"/>
      <c r="BC203" s="348"/>
      <c r="BD203" s="348"/>
      <c r="BE203" s="348"/>
      <c r="BF203" s="348"/>
      <c r="CQ203" s="281"/>
      <c r="CR203" s="281"/>
      <c r="CS203" s="281"/>
      <c r="CT203" s="281"/>
      <c r="CU203" s="281"/>
      <c r="CV203" s="281"/>
      <c r="CW203" s="281"/>
      <c r="CX203" s="281"/>
      <c r="CY203" s="281"/>
      <c r="CZ203" s="281"/>
      <c r="DA203" s="281"/>
      <c r="DB203" s="281"/>
      <c r="DC203" s="281"/>
      <c r="DD203" s="281"/>
      <c r="DE203" s="281"/>
      <c r="DF203" s="281"/>
      <c r="DG203" s="281"/>
      <c r="DH203" s="281"/>
      <c r="DI203" s="281"/>
      <c r="DJ203" s="281"/>
      <c r="DK203" s="281"/>
      <c r="DL203" s="281"/>
      <c r="DM203" s="281"/>
      <c r="DN203" s="281"/>
      <c r="DO203" s="281"/>
    </row>
    <row r="204" spans="54:119" s="237" customFormat="1" x14ac:dyDescent="0.15">
      <c r="BB204" s="348"/>
      <c r="BC204" s="348"/>
      <c r="BD204" s="348"/>
      <c r="BE204" s="348"/>
      <c r="BF204" s="348"/>
      <c r="CQ204" s="281"/>
      <c r="CR204" s="281"/>
      <c r="CS204" s="281"/>
      <c r="CT204" s="281"/>
      <c r="CU204" s="281"/>
      <c r="CV204" s="281"/>
      <c r="CW204" s="281"/>
      <c r="CX204" s="281"/>
      <c r="CY204" s="281"/>
      <c r="CZ204" s="281"/>
      <c r="DA204" s="281"/>
      <c r="DB204" s="281"/>
      <c r="DC204" s="281"/>
      <c r="DD204" s="281"/>
      <c r="DE204" s="281"/>
      <c r="DF204" s="281"/>
      <c r="DG204" s="281"/>
      <c r="DH204" s="281"/>
      <c r="DI204" s="281"/>
      <c r="DJ204" s="281"/>
      <c r="DK204" s="281"/>
      <c r="DL204" s="281"/>
      <c r="DM204" s="281"/>
      <c r="DN204" s="281"/>
      <c r="DO204" s="281"/>
    </row>
    <row r="205" spans="54:119" s="237" customFormat="1" x14ac:dyDescent="0.15">
      <c r="BB205" s="348"/>
      <c r="BC205" s="348"/>
      <c r="BD205" s="348"/>
      <c r="BE205" s="348"/>
      <c r="BF205" s="348"/>
      <c r="CQ205" s="281"/>
      <c r="CR205" s="281"/>
      <c r="CS205" s="281"/>
      <c r="CT205" s="281"/>
      <c r="CU205" s="281"/>
      <c r="CV205" s="281"/>
      <c r="CW205" s="281"/>
      <c r="CX205" s="281"/>
      <c r="CY205" s="281"/>
      <c r="CZ205" s="281"/>
      <c r="DA205" s="281"/>
      <c r="DB205" s="281"/>
      <c r="DC205" s="281"/>
      <c r="DD205" s="281"/>
      <c r="DE205" s="281"/>
      <c r="DF205" s="281"/>
      <c r="DG205" s="281"/>
      <c r="DH205" s="281"/>
      <c r="DI205" s="281"/>
      <c r="DJ205" s="281"/>
      <c r="DK205" s="281"/>
      <c r="DL205" s="281"/>
      <c r="DM205" s="281"/>
      <c r="DN205" s="281"/>
      <c r="DO205" s="281"/>
    </row>
    <row r="206" spans="54:119" s="237" customFormat="1" x14ac:dyDescent="0.15">
      <c r="BB206" s="348"/>
      <c r="BC206" s="348"/>
      <c r="BD206" s="348"/>
      <c r="BE206" s="348"/>
      <c r="BF206" s="348"/>
      <c r="CQ206" s="281"/>
      <c r="CR206" s="281"/>
      <c r="CS206" s="281"/>
      <c r="CT206" s="281"/>
      <c r="CU206" s="281"/>
      <c r="CV206" s="281"/>
      <c r="CW206" s="281"/>
      <c r="CX206" s="281"/>
      <c r="CY206" s="281"/>
      <c r="CZ206" s="281"/>
      <c r="DA206" s="281"/>
      <c r="DB206" s="281"/>
      <c r="DC206" s="281"/>
      <c r="DD206" s="281"/>
      <c r="DE206" s="281"/>
      <c r="DF206" s="281"/>
      <c r="DG206" s="281"/>
      <c r="DH206" s="281"/>
      <c r="DI206" s="281"/>
      <c r="DJ206" s="281"/>
      <c r="DK206" s="281"/>
      <c r="DL206" s="281"/>
      <c r="DM206" s="281"/>
      <c r="DN206" s="281"/>
      <c r="DO206" s="281"/>
    </row>
    <row r="207" spans="54:119" s="237" customFormat="1" x14ac:dyDescent="0.15">
      <c r="BB207" s="348"/>
      <c r="BC207" s="348"/>
      <c r="BD207" s="348"/>
      <c r="BE207" s="348"/>
      <c r="BF207" s="348"/>
      <c r="CQ207" s="281"/>
      <c r="CR207" s="281"/>
      <c r="CS207" s="281"/>
      <c r="CT207" s="281"/>
      <c r="CU207" s="281"/>
      <c r="CV207" s="281"/>
      <c r="CW207" s="281"/>
      <c r="CX207" s="281"/>
      <c r="CY207" s="281"/>
      <c r="CZ207" s="281"/>
      <c r="DA207" s="281"/>
      <c r="DB207" s="281"/>
      <c r="DC207" s="281"/>
      <c r="DD207" s="281"/>
      <c r="DE207" s="281"/>
      <c r="DF207" s="281"/>
      <c r="DG207" s="281"/>
      <c r="DH207" s="281"/>
      <c r="DI207" s="281"/>
      <c r="DJ207" s="281"/>
      <c r="DK207" s="281"/>
      <c r="DL207" s="281"/>
      <c r="DM207" s="281"/>
      <c r="DN207" s="281"/>
      <c r="DO207" s="281"/>
    </row>
    <row r="208" spans="54:119" s="237" customFormat="1" x14ac:dyDescent="0.15">
      <c r="BB208" s="348"/>
      <c r="BC208" s="348"/>
      <c r="BD208" s="348"/>
      <c r="BE208" s="348"/>
      <c r="BF208" s="348"/>
      <c r="CQ208" s="281"/>
      <c r="CR208" s="281"/>
      <c r="CS208" s="281"/>
      <c r="CT208" s="281"/>
      <c r="CU208" s="281"/>
      <c r="CV208" s="281"/>
      <c r="CW208" s="281"/>
      <c r="CX208" s="281"/>
      <c r="CY208" s="281"/>
      <c r="CZ208" s="281"/>
      <c r="DA208" s="281"/>
      <c r="DB208" s="281"/>
      <c r="DC208" s="281"/>
      <c r="DD208" s="281"/>
      <c r="DE208" s="281"/>
      <c r="DF208" s="281"/>
      <c r="DG208" s="281"/>
      <c r="DH208" s="281"/>
      <c r="DI208" s="281"/>
      <c r="DJ208" s="281"/>
      <c r="DK208" s="281"/>
      <c r="DL208" s="281"/>
      <c r="DM208" s="281"/>
      <c r="DN208" s="281"/>
      <c r="DO208" s="281"/>
    </row>
    <row r="209" spans="54:119" s="237" customFormat="1" x14ac:dyDescent="0.15">
      <c r="BB209" s="348"/>
      <c r="BC209" s="348"/>
      <c r="BD209" s="348"/>
      <c r="BE209" s="348"/>
      <c r="BF209" s="348"/>
      <c r="CQ209" s="281"/>
      <c r="CR209" s="281"/>
      <c r="CS209" s="281"/>
      <c r="CT209" s="281"/>
      <c r="CU209" s="281"/>
      <c r="CV209" s="281"/>
      <c r="CW209" s="281"/>
      <c r="CX209" s="281"/>
      <c r="CY209" s="281"/>
      <c r="CZ209" s="281"/>
      <c r="DA209" s="281"/>
      <c r="DB209" s="281"/>
      <c r="DC209" s="281"/>
      <c r="DD209" s="281"/>
      <c r="DE209" s="281"/>
      <c r="DF209" s="281"/>
      <c r="DG209" s="281"/>
      <c r="DH209" s="281"/>
      <c r="DI209" s="281"/>
      <c r="DJ209" s="281"/>
      <c r="DK209" s="281"/>
      <c r="DL209" s="281"/>
      <c r="DM209" s="281"/>
      <c r="DN209" s="281"/>
      <c r="DO209" s="281"/>
    </row>
    <row r="210" spans="54:119" s="237" customFormat="1" x14ac:dyDescent="0.15">
      <c r="BB210" s="348"/>
      <c r="BC210" s="348"/>
      <c r="BD210" s="348"/>
      <c r="BE210" s="348"/>
      <c r="BF210" s="348"/>
      <c r="CQ210" s="281"/>
      <c r="CR210" s="281"/>
      <c r="CS210" s="281"/>
      <c r="CT210" s="281"/>
      <c r="CU210" s="281"/>
      <c r="CV210" s="281"/>
      <c r="CW210" s="281"/>
      <c r="CX210" s="281"/>
      <c r="CY210" s="281"/>
      <c r="CZ210" s="281"/>
      <c r="DA210" s="281"/>
      <c r="DB210" s="281"/>
      <c r="DC210" s="281"/>
      <c r="DD210" s="281"/>
      <c r="DE210" s="281"/>
      <c r="DF210" s="281"/>
      <c r="DG210" s="281"/>
      <c r="DH210" s="281"/>
      <c r="DI210" s="281"/>
      <c r="DJ210" s="281"/>
      <c r="DK210" s="281"/>
      <c r="DL210" s="281"/>
      <c r="DM210" s="281"/>
      <c r="DN210" s="281"/>
      <c r="DO210" s="281"/>
    </row>
    <row r="211" spans="54:119" s="237" customFormat="1" x14ac:dyDescent="0.15">
      <c r="BB211" s="348"/>
      <c r="BC211" s="348"/>
      <c r="BD211" s="348"/>
      <c r="BE211" s="348"/>
      <c r="BF211" s="348"/>
      <c r="CQ211" s="281"/>
      <c r="CR211" s="281"/>
      <c r="CS211" s="281"/>
      <c r="CT211" s="281"/>
      <c r="CU211" s="281"/>
      <c r="CV211" s="281"/>
      <c r="CW211" s="281"/>
      <c r="CX211" s="281"/>
      <c r="CY211" s="281"/>
      <c r="CZ211" s="281"/>
      <c r="DA211" s="281"/>
      <c r="DB211" s="281"/>
      <c r="DC211" s="281"/>
      <c r="DD211" s="281"/>
      <c r="DE211" s="281"/>
      <c r="DF211" s="281"/>
      <c r="DG211" s="281"/>
      <c r="DH211" s="281"/>
      <c r="DI211" s="281"/>
      <c r="DJ211" s="281"/>
      <c r="DK211" s="281"/>
      <c r="DL211" s="281"/>
      <c r="DM211" s="281"/>
      <c r="DN211" s="281"/>
      <c r="DO211" s="281"/>
    </row>
    <row r="212" spans="54:119" s="237" customFormat="1" x14ac:dyDescent="0.15">
      <c r="BB212" s="348"/>
      <c r="BC212" s="348"/>
      <c r="BD212" s="348"/>
      <c r="BE212" s="348"/>
      <c r="BF212" s="348"/>
      <c r="CQ212" s="281"/>
      <c r="CR212" s="281"/>
      <c r="CS212" s="281"/>
      <c r="CT212" s="281"/>
      <c r="CU212" s="281"/>
      <c r="CV212" s="281"/>
      <c r="CW212" s="281"/>
      <c r="CX212" s="281"/>
      <c r="CY212" s="281"/>
      <c r="CZ212" s="281"/>
      <c r="DA212" s="281"/>
      <c r="DB212" s="281"/>
      <c r="DC212" s="281"/>
      <c r="DD212" s="281"/>
      <c r="DE212" s="281"/>
      <c r="DF212" s="281"/>
      <c r="DG212" s="281"/>
      <c r="DH212" s="281"/>
      <c r="DI212" s="281"/>
      <c r="DJ212" s="281"/>
      <c r="DK212" s="281"/>
      <c r="DL212" s="281"/>
      <c r="DM212" s="281"/>
      <c r="DN212" s="281"/>
      <c r="DO212" s="281"/>
    </row>
    <row r="213" spans="54:119" s="237" customFormat="1" x14ac:dyDescent="0.15">
      <c r="BB213" s="348"/>
      <c r="BC213" s="348"/>
      <c r="BD213" s="348"/>
      <c r="BE213" s="348"/>
      <c r="BF213" s="348"/>
      <c r="CQ213" s="281"/>
      <c r="CR213" s="281"/>
      <c r="CS213" s="281"/>
      <c r="CT213" s="281"/>
      <c r="CU213" s="281"/>
      <c r="CV213" s="281"/>
      <c r="CW213" s="281"/>
      <c r="CX213" s="281"/>
      <c r="CY213" s="281"/>
      <c r="CZ213" s="281"/>
      <c r="DA213" s="281"/>
      <c r="DB213" s="281"/>
      <c r="DC213" s="281"/>
      <c r="DD213" s="281"/>
      <c r="DE213" s="281"/>
      <c r="DF213" s="281"/>
      <c r="DG213" s="281"/>
      <c r="DH213" s="281"/>
      <c r="DI213" s="281"/>
      <c r="DJ213" s="281"/>
      <c r="DK213" s="281"/>
      <c r="DL213" s="281"/>
      <c r="DM213" s="281"/>
      <c r="DN213" s="281"/>
      <c r="DO213" s="281"/>
    </row>
    <row r="214" spans="54:119" s="237" customFormat="1" x14ac:dyDescent="0.15">
      <c r="BB214" s="348"/>
      <c r="BC214" s="348"/>
      <c r="BD214" s="348"/>
      <c r="BE214" s="348"/>
      <c r="BF214" s="348"/>
      <c r="CQ214" s="281"/>
      <c r="CR214" s="281"/>
      <c r="CS214" s="281"/>
      <c r="CT214" s="281"/>
      <c r="CU214" s="281"/>
      <c r="CV214" s="281"/>
      <c r="CW214" s="281"/>
      <c r="CX214" s="281"/>
      <c r="CY214" s="281"/>
      <c r="CZ214" s="281"/>
      <c r="DA214" s="281"/>
      <c r="DB214" s="281"/>
      <c r="DC214" s="281"/>
      <c r="DD214" s="281"/>
      <c r="DE214" s="281"/>
      <c r="DF214" s="281"/>
      <c r="DG214" s="281"/>
      <c r="DH214" s="281"/>
      <c r="DI214" s="281"/>
      <c r="DJ214" s="281"/>
      <c r="DK214" s="281"/>
      <c r="DL214" s="281"/>
      <c r="DM214" s="281"/>
      <c r="DN214" s="281"/>
      <c r="DO214" s="281"/>
    </row>
    <row r="215" spans="54:119" s="237" customFormat="1" x14ac:dyDescent="0.15">
      <c r="BB215" s="348"/>
      <c r="BC215" s="348"/>
      <c r="BD215" s="348"/>
      <c r="BE215" s="348"/>
      <c r="BF215" s="348"/>
      <c r="CQ215" s="281"/>
      <c r="CR215" s="281"/>
      <c r="CS215" s="281"/>
      <c r="CT215" s="281"/>
      <c r="CU215" s="281"/>
      <c r="CV215" s="281"/>
      <c r="CW215" s="281"/>
      <c r="CX215" s="281"/>
      <c r="CY215" s="281"/>
      <c r="CZ215" s="281"/>
      <c r="DA215" s="281"/>
      <c r="DB215" s="281"/>
      <c r="DC215" s="281"/>
      <c r="DD215" s="281"/>
      <c r="DE215" s="281"/>
      <c r="DF215" s="281"/>
      <c r="DG215" s="281"/>
      <c r="DH215" s="281"/>
      <c r="DI215" s="281"/>
      <c r="DJ215" s="281"/>
      <c r="DK215" s="281"/>
      <c r="DL215" s="281"/>
      <c r="DM215" s="281"/>
      <c r="DN215" s="281"/>
      <c r="DO215" s="281"/>
    </row>
    <row r="216" spans="54:119" s="237" customFormat="1" x14ac:dyDescent="0.15">
      <c r="BB216" s="348"/>
      <c r="BC216" s="348"/>
      <c r="BD216" s="348"/>
      <c r="BE216" s="348"/>
      <c r="BF216" s="348"/>
      <c r="CQ216" s="281"/>
      <c r="CR216" s="281"/>
      <c r="CS216" s="281"/>
      <c r="CT216" s="281"/>
      <c r="CU216" s="281"/>
      <c r="CV216" s="281"/>
      <c r="CW216" s="281"/>
      <c r="CX216" s="281"/>
      <c r="CY216" s="281"/>
      <c r="CZ216" s="281"/>
      <c r="DA216" s="281"/>
      <c r="DB216" s="281"/>
      <c r="DC216" s="281"/>
      <c r="DD216" s="281"/>
      <c r="DE216" s="281"/>
      <c r="DF216" s="281"/>
      <c r="DG216" s="281"/>
      <c r="DH216" s="281"/>
      <c r="DI216" s="281"/>
      <c r="DJ216" s="281"/>
      <c r="DK216" s="281"/>
      <c r="DL216" s="281"/>
      <c r="DM216" s="281"/>
      <c r="DN216" s="281"/>
      <c r="DO216" s="281"/>
    </row>
    <row r="217" spans="54:119" s="237" customFormat="1" x14ac:dyDescent="0.15">
      <c r="BB217" s="348"/>
      <c r="BC217" s="348"/>
      <c r="BD217" s="348"/>
      <c r="BE217" s="348"/>
      <c r="BF217" s="348"/>
      <c r="CQ217" s="281"/>
      <c r="CR217" s="281"/>
      <c r="CS217" s="281"/>
      <c r="CT217" s="281"/>
      <c r="CU217" s="281"/>
      <c r="CV217" s="281"/>
      <c r="CW217" s="281"/>
      <c r="CX217" s="281"/>
      <c r="CY217" s="281"/>
      <c r="CZ217" s="281"/>
      <c r="DA217" s="281"/>
      <c r="DB217" s="281"/>
      <c r="DC217" s="281"/>
      <c r="DD217" s="281"/>
      <c r="DE217" s="281"/>
      <c r="DF217" s="281"/>
      <c r="DG217" s="281"/>
      <c r="DH217" s="281"/>
      <c r="DI217" s="281"/>
      <c r="DJ217" s="281"/>
      <c r="DK217" s="281"/>
      <c r="DL217" s="281"/>
      <c r="DM217" s="281"/>
      <c r="DN217" s="281"/>
      <c r="DO217" s="281"/>
    </row>
    <row r="218" spans="54:119" s="237" customFormat="1" x14ac:dyDescent="0.15">
      <c r="BB218" s="348"/>
      <c r="BC218" s="348"/>
      <c r="BD218" s="348"/>
      <c r="BE218" s="348"/>
      <c r="BF218" s="348"/>
      <c r="CQ218" s="281"/>
      <c r="CR218" s="281"/>
      <c r="CS218" s="281"/>
      <c r="CT218" s="281"/>
      <c r="CU218" s="281"/>
      <c r="CV218" s="281"/>
      <c r="CW218" s="281"/>
      <c r="CX218" s="281"/>
      <c r="CY218" s="281"/>
      <c r="CZ218" s="281"/>
      <c r="DA218" s="281"/>
      <c r="DB218" s="281"/>
      <c r="DC218" s="281"/>
      <c r="DD218" s="281"/>
      <c r="DE218" s="281"/>
      <c r="DF218" s="281"/>
      <c r="DG218" s="281"/>
      <c r="DH218" s="281"/>
      <c r="DI218" s="281"/>
      <c r="DJ218" s="281"/>
      <c r="DK218" s="281"/>
      <c r="DL218" s="281"/>
      <c r="DM218" s="281"/>
      <c r="DN218" s="281"/>
      <c r="DO218" s="281"/>
    </row>
    <row r="219" spans="54:119" s="237" customFormat="1" x14ac:dyDescent="0.15">
      <c r="BB219" s="348"/>
      <c r="BC219" s="348"/>
      <c r="BD219" s="348"/>
      <c r="BE219" s="348"/>
      <c r="BF219" s="348"/>
      <c r="CQ219" s="281"/>
      <c r="CR219" s="281"/>
      <c r="CS219" s="281"/>
      <c r="CT219" s="281"/>
      <c r="CU219" s="281"/>
      <c r="CV219" s="281"/>
      <c r="CW219" s="281"/>
      <c r="CX219" s="281"/>
      <c r="CY219" s="281"/>
      <c r="CZ219" s="281"/>
      <c r="DA219" s="281"/>
      <c r="DB219" s="281"/>
      <c r="DC219" s="281"/>
      <c r="DD219" s="281"/>
      <c r="DE219" s="281"/>
      <c r="DF219" s="281"/>
      <c r="DG219" s="281"/>
      <c r="DH219" s="281"/>
      <c r="DI219" s="281"/>
      <c r="DJ219" s="281"/>
      <c r="DK219" s="281"/>
      <c r="DL219" s="281"/>
      <c r="DM219" s="281"/>
      <c r="DN219" s="281"/>
      <c r="DO219" s="281"/>
    </row>
    <row r="220" spans="54:119" s="237" customFormat="1" x14ac:dyDescent="0.15">
      <c r="BB220" s="348"/>
      <c r="BC220" s="348"/>
      <c r="BD220" s="348"/>
      <c r="BE220" s="348"/>
      <c r="BF220" s="348"/>
      <c r="CQ220" s="281"/>
      <c r="CR220" s="281"/>
      <c r="CS220" s="281"/>
      <c r="CT220" s="281"/>
      <c r="CU220" s="281"/>
      <c r="CV220" s="281"/>
      <c r="CW220" s="281"/>
      <c r="CX220" s="281"/>
      <c r="CY220" s="281"/>
      <c r="CZ220" s="281"/>
      <c r="DA220" s="281"/>
      <c r="DB220" s="281"/>
      <c r="DC220" s="281"/>
      <c r="DD220" s="281"/>
      <c r="DE220" s="281"/>
      <c r="DF220" s="281"/>
      <c r="DG220" s="281"/>
      <c r="DH220" s="281"/>
      <c r="DI220" s="281"/>
      <c r="DJ220" s="281"/>
      <c r="DK220" s="281"/>
      <c r="DL220" s="281"/>
      <c r="DM220" s="281"/>
      <c r="DN220" s="281"/>
      <c r="DO220" s="281"/>
    </row>
    <row r="221" spans="54:119" s="237" customFormat="1" x14ac:dyDescent="0.15">
      <c r="BB221" s="348"/>
      <c r="BC221" s="348"/>
      <c r="BD221" s="348"/>
      <c r="BE221" s="348"/>
      <c r="BF221" s="348"/>
      <c r="CQ221" s="281"/>
      <c r="CR221" s="281"/>
      <c r="CS221" s="281"/>
      <c r="CT221" s="281"/>
      <c r="CU221" s="281"/>
      <c r="CV221" s="281"/>
      <c r="CW221" s="281"/>
      <c r="CX221" s="281"/>
      <c r="CY221" s="281"/>
      <c r="CZ221" s="281"/>
      <c r="DA221" s="281"/>
      <c r="DB221" s="281"/>
      <c r="DC221" s="281"/>
      <c r="DD221" s="281"/>
      <c r="DE221" s="281"/>
      <c r="DF221" s="281"/>
      <c r="DG221" s="281"/>
      <c r="DH221" s="281"/>
      <c r="DI221" s="281"/>
      <c r="DJ221" s="281"/>
      <c r="DK221" s="281"/>
      <c r="DL221" s="281"/>
      <c r="DM221" s="281"/>
      <c r="DN221" s="281"/>
      <c r="DO221" s="281"/>
    </row>
    <row r="222" spans="54:119" s="237" customFormat="1" x14ac:dyDescent="0.15">
      <c r="BB222" s="348"/>
      <c r="BC222" s="348"/>
      <c r="BD222" s="348"/>
      <c r="BE222" s="348"/>
      <c r="BF222" s="348"/>
      <c r="CQ222" s="281"/>
      <c r="CR222" s="281"/>
      <c r="CS222" s="281"/>
      <c r="CT222" s="281"/>
      <c r="CU222" s="281"/>
      <c r="CV222" s="281"/>
      <c r="CW222" s="281"/>
      <c r="CX222" s="281"/>
      <c r="CY222" s="281"/>
      <c r="CZ222" s="281"/>
      <c r="DA222" s="281"/>
      <c r="DB222" s="281"/>
      <c r="DC222" s="281"/>
      <c r="DD222" s="281"/>
      <c r="DE222" s="281"/>
      <c r="DF222" s="281"/>
      <c r="DG222" s="281"/>
      <c r="DH222" s="281"/>
      <c r="DI222" s="281"/>
      <c r="DJ222" s="281"/>
      <c r="DK222" s="281"/>
      <c r="DL222" s="281"/>
      <c r="DM222" s="281"/>
      <c r="DN222" s="281"/>
      <c r="DO222" s="281"/>
    </row>
    <row r="223" spans="54:119" s="237" customFormat="1" x14ac:dyDescent="0.15">
      <c r="BB223" s="348"/>
      <c r="BC223" s="348"/>
      <c r="BD223" s="348"/>
      <c r="BE223" s="348"/>
      <c r="BF223" s="348"/>
      <c r="CQ223" s="281"/>
      <c r="CR223" s="281"/>
      <c r="CS223" s="281"/>
      <c r="CT223" s="281"/>
      <c r="CU223" s="281"/>
      <c r="CV223" s="281"/>
      <c r="CW223" s="281"/>
      <c r="CX223" s="281"/>
      <c r="CY223" s="281"/>
      <c r="CZ223" s="281"/>
      <c r="DA223" s="281"/>
      <c r="DB223" s="281"/>
      <c r="DC223" s="281"/>
      <c r="DD223" s="281"/>
      <c r="DE223" s="281"/>
      <c r="DF223" s="281"/>
      <c r="DG223" s="281"/>
      <c r="DH223" s="281"/>
      <c r="DI223" s="281"/>
      <c r="DJ223" s="281"/>
      <c r="DK223" s="281"/>
      <c r="DL223" s="281"/>
      <c r="DM223" s="281"/>
      <c r="DN223" s="281"/>
      <c r="DO223" s="281"/>
    </row>
    <row r="224" spans="54:119" s="237" customFormat="1" x14ac:dyDescent="0.15">
      <c r="BB224" s="348"/>
      <c r="BC224" s="348"/>
      <c r="BD224" s="348"/>
      <c r="BE224" s="348"/>
      <c r="BF224" s="348"/>
      <c r="CQ224" s="281"/>
      <c r="CR224" s="281"/>
      <c r="CS224" s="281"/>
      <c r="CT224" s="281"/>
      <c r="CU224" s="281"/>
      <c r="CV224" s="281"/>
      <c r="CW224" s="281"/>
      <c r="CX224" s="281"/>
      <c r="CY224" s="281"/>
      <c r="CZ224" s="281"/>
      <c r="DA224" s="281"/>
      <c r="DB224" s="281"/>
      <c r="DC224" s="281"/>
      <c r="DD224" s="281"/>
      <c r="DE224" s="281"/>
      <c r="DF224" s="281"/>
      <c r="DG224" s="281"/>
      <c r="DH224" s="281"/>
      <c r="DI224" s="281"/>
      <c r="DJ224" s="281"/>
      <c r="DK224" s="281"/>
      <c r="DL224" s="281"/>
      <c r="DM224" s="281"/>
      <c r="DN224" s="281"/>
      <c r="DO224" s="281"/>
    </row>
    <row r="225" spans="54:119" s="237" customFormat="1" x14ac:dyDescent="0.15">
      <c r="BB225" s="348"/>
      <c r="BC225" s="348"/>
      <c r="BD225" s="348"/>
      <c r="BE225" s="348"/>
      <c r="BF225" s="348"/>
      <c r="CQ225" s="281"/>
      <c r="CR225" s="281"/>
      <c r="CS225" s="281"/>
      <c r="CT225" s="281"/>
      <c r="CU225" s="281"/>
      <c r="CV225" s="281"/>
      <c r="CW225" s="281"/>
      <c r="CX225" s="281"/>
      <c r="CY225" s="281"/>
      <c r="CZ225" s="281"/>
      <c r="DA225" s="281"/>
      <c r="DB225" s="281"/>
      <c r="DC225" s="281"/>
      <c r="DD225" s="281"/>
      <c r="DE225" s="281"/>
      <c r="DF225" s="281"/>
      <c r="DG225" s="281"/>
      <c r="DH225" s="281"/>
      <c r="DI225" s="281"/>
      <c r="DJ225" s="281"/>
      <c r="DK225" s="281"/>
      <c r="DL225" s="281"/>
      <c r="DM225" s="281"/>
      <c r="DN225" s="281"/>
      <c r="DO225" s="281"/>
    </row>
    <row r="226" spans="54:119" s="237" customFormat="1" x14ac:dyDescent="0.15">
      <c r="BB226" s="348"/>
      <c r="BC226" s="348"/>
      <c r="BD226" s="348"/>
      <c r="BE226" s="348"/>
      <c r="BF226" s="348"/>
      <c r="CQ226" s="281"/>
      <c r="CR226" s="281"/>
      <c r="CS226" s="281"/>
      <c r="CT226" s="281"/>
      <c r="CU226" s="281"/>
      <c r="CV226" s="281"/>
      <c r="CW226" s="281"/>
      <c r="CX226" s="281"/>
      <c r="CY226" s="281"/>
      <c r="CZ226" s="281"/>
      <c r="DA226" s="281"/>
      <c r="DB226" s="281"/>
      <c r="DC226" s="281"/>
      <c r="DD226" s="281"/>
      <c r="DE226" s="281"/>
      <c r="DF226" s="281"/>
      <c r="DG226" s="281"/>
      <c r="DH226" s="281"/>
      <c r="DI226" s="281"/>
      <c r="DJ226" s="281"/>
      <c r="DK226" s="281"/>
      <c r="DL226" s="281"/>
      <c r="DM226" s="281"/>
      <c r="DN226" s="281"/>
      <c r="DO226" s="281"/>
    </row>
    <row r="227" spans="54:119" s="237" customFormat="1" x14ac:dyDescent="0.15">
      <c r="BB227" s="348"/>
      <c r="BC227" s="348"/>
      <c r="BD227" s="348"/>
      <c r="BE227" s="348"/>
      <c r="BF227" s="348"/>
      <c r="CQ227" s="281"/>
      <c r="CR227" s="281"/>
      <c r="CS227" s="281"/>
      <c r="CT227" s="281"/>
      <c r="CU227" s="281"/>
      <c r="CV227" s="281"/>
      <c r="CW227" s="281"/>
      <c r="CX227" s="281"/>
      <c r="CY227" s="281"/>
      <c r="CZ227" s="281"/>
      <c r="DA227" s="281"/>
      <c r="DB227" s="281"/>
      <c r="DC227" s="281"/>
      <c r="DD227" s="281"/>
      <c r="DE227" s="281"/>
      <c r="DF227" s="281"/>
      <c r="DG227" s="281"/>
      <c r="DH227" s="281"/>
      <c r="DI227" s="281"/>
      <c r="DJ227" s="281"/>
      <c r="DK227" s="281"/>
      <c r="DL227" s="281"/>
      <c r="DM227" s="281"/>
      <c r="DN227" s="281"/>
      <c r="DO227" s="281"/>
    </row>
    <row r="228" spans="54:119" s="237" customFormat="1" x14ac:dyDescent="0.15">
      <c r="BB228" s="348"/>
      <c r="BC228" s="348"/>
      <c r="BD228" s="348"/>
      <c r="BE228" s="348"/>
      <c r="BF228" s="348"/>
      <c r="CQ228" s="281"/>
      <c r="CR228" s="281"/>
      <c r="CS228" s="281"/>
      <c r="CT228" s="281"/>
      <c r="CU228" s="281"/>
      <c r="CV228" s="281"/>
      <c r="CW228" s="281"/>
      <c r="CX228" s="281"/>
      <c r="CY228" s="281"/>
      <c r="CZ228" s="281"/>
      <c r="DA228" s="281"/>
      <c r="DB228" s="281"/>
      <c r="DC228" s="281"/>
      <c r="DD228" s="281"/>
      <c r="DE228" s="281"/>
      <c r="DF228" s="281"/>
      <c r="DG228" s="281"/>
      <c r="DH228" s="281"/>
      <c r="DI228" s="281"/>
      <c r="DJ228" s="281"/>
      <c r="DK228" s="281"/>
      <c r="DL228" s="281"/>
      <c r="DM228" s="281"/>
      <c r="DN228" s="281"/>
      <c r="DO228" s="281"/>
    </row>
    <row r="229" spans="54:119" s="237" customFormat="1" x14ac:dyDescent="0.15">
      <c r="BB229" s="348"/>
      <c r="BC229" s="348"/>
      <c r="BD229" s="348"/>
      <c r="BE229" s="348"/>
      <c r="BF229" s="348"/>
      <c r="CQ229" s="281"/>
      <c r="CR229" s="281"/>
      <c r="CS229" s="281"/>
      <c r="CT229" s="281"/>
      <c r="CU229" s="281"/>
      <c r="CV229" s="281"/>
      <c r="CW229" s="281"/>
      <c r="CX229" s="281"/>
      <c r="CY229" s="281"/>
      <c r="CZ229" s="281"/>
      <c r="DA229" s="281"/>
      <c r="DB229" s="281"/>
      <c r="DC229" s="281"/>
      <c r="DD229" s="281"/>
      <c r="DE229" s="281"/>
      <c r="DF229" s="281"/>
      <c r="DG229" s="281"/>
      <c r="DH229" s="281"/>
      <c r="DI229" s="281"/>
      <c r="DJ229" s="281"/>
      <c r="DK229" s="281"/>
      <c r="DL229" s="281"/>
      <c r="DM229" s="281"/>
      <c r="DN229" s="281"/>
      <c r="DO229" s="281"/>
    </row>
    <row r="230" spans="54:119" s="237" customFormat="1" x14ac:dyDescent="0.15">
      <c r="BB230" s="348"/>
      <c r="BC230" s="348"/>
      <c r="BD230" s="348"/>
      <c r="BE230" s="348"/>
      <c r="BF230" s="348"/>
      <c r="CQ230" s="281"/>
      <c r="CR230" s="281"/>
      <c r="CS230" s="281"/>
      <c r="CT230" s="281"/>
      <c r="CU230" s="281"/>
      <c r="CV230" s="281"/>
      <c r="CW230" s="281"/>
      <c r="CX230" s="281"/>
      <c r="CY230" s="281"/>
      <c r="CZ230" s="281"/>
      <c r="DA230" s="281"/>
      <c r="DB230" s="281"/>
      <c r="DC230" s="281"/>
      <c r="DD230" s="281"/>
      <c r="DE230" s="281"/>
      <c r="DF230" s="281"/>
      <c r="DG230" s="281"/>
      <c r="DH230" s="281"/>
      <c r="DI230" s="281"/>
      <c r="DJ230" s="281"/>
      <c r="DK230" s="281"/>
      <c r="DL230" s="281"/>
      <c r="DM230" s="281"/>
      <c r="DN230" s="281"/>
      <c r="DO230" s="281"/>
    </row>
    <row r="231" spans="54:119" s="237" customFormat="1" x14ac:dyDescent="0.15">
      <c r="BB231" s="348"/>
      <c r="BC231" s="348"/>
      <c r="BD231" s="348"/>
      <c r="BE231" s="348"/>
      <c r="BF231" s="348"/>
      <c r="CQ231" s="281"/>
      <c r="CR231" s="281"/>
      <c r="CS231" s="281"/>
      <c r="CT231" s="281"/>
      <c r="CU231" s="281"/>
      <c r="CV231" s="281"/>
      <c r="CW231" s="281"/>
      <c r="CX231" s="281"/>
      <c r="CY231" s="281"/>
      <c r="CZ231" s="281"/>
      <c r="DA231" s="281"/>
      <c r="DB231" s="281"/>
      <c r="DC231" s="281"/>
      <c r="DD231" s="281"/>
      <c r="DE231" s="281"/>
      <c r="DF231" s="281"/>
      <c r="DG231" s="281"/>
      <c r="DH231" s="281"/>
      <c r="DI231" s="281"/>
      <c r="DJ231" s="281"/>
      <c r="DK231" s="281"/>
      <c r="DL231" s="281"/>
      <c r="DM231" s="281"/>
      <c r="DN231" s="281"/>
      <c r="DO231" s="281"/>
    </row>
    <row r="232" spans="54:119" s="237" customFormat="1" x14ac:dyDescent="0.15">
      <c r="BB232" s="348"/>
      <c r="BC232" s="348"/>
      <c r="BD232" s="348"/>
      <c r="BE232" s="348"/>
      <c r="BF232" s="348"/>
      <c r="CQ232" s="281"/>
      <c r="CR232" s="281"/>
      <c r="CS232" s="281"/>
      <c r="CT232" s="281"/>
      <c r="CU232" s="281"/>
      <c r="CV232" s="281"/>
      <c r="CW232" s="281"/>
      <c r="CX232" s="281"/>
      <c r="CY232" s="281"/>
      <c r="CZ232" s="281"/>
      <c r="DA232" s="281"/>
      <c r="DB232" s="281"/>
      <c r="DC232" s="281"/>
      <c r="DD232" s="281"/>
      <c r="DE232" s="281"/>
      <c r="DF232" s="281"/>
      <c r="DG232" s="281"/>
      <c r="DH232" s="281"/>
      <c r="DI232" s="281"/>
      <c r="DJ232" s="281"/>
      <c r="DK232" s="281"/>
      <c r="DL232" s="281"/>
      <c r="DM232" s="281"/>
      <c r="DN232" s="281"/>
      <c r="DO232" s="281"/>
    </row>
    <row r="233" spans="54:119" s="237" customFormat="1" x14ac:dyDescent="0.15">
      <c r="BB233" s="348"/>
      <c r="BC233" s="348"/>
      <c r="BD233" s="348"/>
      <c r="BE233" s="348"/>
      <c r="BF233" s="348"/>
      <c r="CQ233" s="281"/>
      <c r="CR233" s="281"/>
      <c r="CS233" s="281"/>
      <c r="CT233" s="281"/>
      <c r="CU233" s="281"/>
      <c r="CV233" s="281"/>
      <c r="CW233" s="281"/>
      <c r="CX233" s="281"/>
      <c r="CY233" s="281"/>
      <c r="CZ233" s="281"/>
      <c r="DA233" s="281"/>
      <c r="DB233" s="281"/>
      <c r="DC233" s="281"/>
      <c r="DD233" s="281"/>
      <c r="DE233" s="281"/>
      <c r="DF233" s="281"/>
      <c r="DG233" s="281"/>
      <c r="DH233" s="281"/>
      <c r="DI233" s="281"/>
      <c r="DJ233" s="281"/>
      <c r="DK233" s="281"/>
      <c r="DL233" s="281"/>
      <c r="DM233" s="281"/>
      <c r="DN233" s="281"/>
      <c r="DO233" s="281"/>
    </row>
    <row r="234" spans="54:119" s="237" customFormat="1" x14ac:dyDescent="0.15">
      <c r="BB234" s="348"/>
      <c r="BC234" s="348"/>
      <c r="BD234" s="348"/>
      <c r="BE234" s="348"/>
      <c r="BF234" s="348"/>
      <c r="CQ234" s="281"/>
      <c r="CR234" s="281"/>
      <c r="CS234" s="281"/>
      <c r="CT234" s="281"/>
      <c r="CU234" s="281"/>
      <c r="CV234" s="281"/>
      <c r="CW234" s="281"/>
      <c r="CX234" s="281"/>
      <c r="CY234" s="281"/>
      <c r="CZ234" s="281"/>
      <c r="DA234" s="281"/>
      <c r="DB234" s="281"/>
      <c r="DC234" s="281"/>
      <c r="DD234" s="281"/>
      <c r="DE234" s="281"/>
      <c r="DF234" s="281"/>
      <c r="DG234" s="281"/>
      <c r="DH234" s="281"/>
      <c r="DI234" s="281"/>
      <c r="DJ234" s="281"/>
      <c r="DK234" s="281"/>
      <c r="DL234" s="281"/>
      <c r="DM234" s="281"/>
      <c r="DN234" s="281"/>
      <c r="DO234" s="281"/>
    </row>
    <row r="235" spans="54:119" s="237" customFormat="1" x14ac:dyDescent="0.15">
      <c r="BB235" s="348"/>
      <c r="BC235" s="348"/>
      <c r="BD235" s="348"/>
      <c r="BE235" s="348"/>
      <c r="BF235" s="348"/>
      <c r="CQ235" s="281"/>
      <c r="CR235" s="281"/>
      <c r="CS235" s="281"/>
      <c r="CT235" s="281"/>
      <c r="CU235" s="281"/>
      <c r="CV235" s="281"/>
      <c r="CW235" s="281"/>
      <c r="CX235" s="281"/>
      <c r="CY235" s="281"/>
      <c r="CZ235" s="281"/>
      <c r="DA235" s="281"/>
      <c r="DB235" s="281"/>
      <c r="DC235" s="281"/>
      <c r="DD235" s="281"/>
      <c r="DE235" s="281"/>
      <c r="DF235" s="281"/>
      <c r="DG235" s="281"/>
      <c r="DH235" s="281"/>
      <c r="DI235" s="281"/>
      <c r="DJ235" s="281"/>
      <c r="DK235" s="281"/>
      <c r="DL235" s="281"/>
      <c r="DM235" s="281"/>
      <c r="DN235" s="281"/>
      <c r="DO235" s="281"/>
    </row>
    <row r="236" spans="54:119" s="237" customFormat="1" x14ac:dyDescent="0.15">
      <c r="BB236" s="348"/>
      <c r="BC236" s="348"/>
      <c r="BD236" s="348"/>
      <c r="BE236" s="348"/>
      <c r="BF236" s="348"/>
      <c r="CQ236" s="281"/>
      <c r="CR236" s="281"/>
      <c r="CS236" s="281"/>
      <c r="CT236" s="281"/>
      <c r="CU236" s="281"/>
      <c r="CV236" s="281"/>
      <c r="CW236" s="281"/>
      <c r="CX236" s="281"/>
      <c r="CY236" s="281"/>
      <c r="CZ236" s="281"/>
      <c r="DA236" s="281"/>
      <c r="DB236" s="281"/>
      <c r="DC236" s="281"/>
      <c r="DD236" s="281"/>
      <c r="DE236" s="281"/>
      <c r="DF236" s="281"/>
      <c r="DG236" s="281"/>
      <c r="DH236" s="281"/>
      <c r="DI236" s="281"/>
      <c r="DJ236" s="281"/>
      <c r="DK236" s="281"/>
      <c r="DL236" s="281"/>
      <c r="DM236" s="281"/>
      <c r="DN236" s="281"/>
      <c r="DO236" s="281"/>
    </row>
    <row r="237" spans="54:119" s="237" customFormat="1" x14ac:dyDescent="0.15">
      <c r="BB237" s="348"/>
      <c r="BC237" s="348"/>
      <c r="BD237" s="348"/>
      <c r="BE237" s="348"/>
      <c r="BF237" s="348"/>
      <c r="CQ237" s="281"/>
      <c r="CR237" s="281"/>
      <c r="CS237" s="281"/>
      <c r="CT237" s="281"/>
      <c r="CU237" s="281"/>
      <c r="CV237" s="281"/>
      <c r="CW237" s="281"/>
      <c r="CX237" s="281"/>
      <c r="CY237" s="281"/>
      <c r="CZ237" s="281"/>
      <c r="DA237" s="281"/>
      <c r="DB237" s="281"/>
      <c r="DC237" s="281"/>
      <c r="DD237" s="281"/>
      <c r="DE237" s="281"/>
      <c r="DF237" s="281"/>
      <c r="DG237" s="281"/>
      <c r="DH237" s="281"/>
      <c r="DI237" s="281"/>
      <c r="DJ237" s="281"/>
      <c r="DK237" s="281"/>
      <c r="DL237" s="281"/>
      <c r="DM237" s="281"/>
      <c r="DN237" s="281"/>
      <c r="DO237" s="281"/>
    </row>
    <row r="238" spans="54:119" s="237" customFormat="1" x14ac:dyDescent="0.15">
      <c r="BB238" s="348"/>
      <c r="BC238" s="348"/>
      <c r="BD238" s="348"/>
      <c r="BE238" s="348"/>
      <c r="BF238" s="348"/>
      <c r="CQ238" s="281"/>
      <c r="CR238" s="281"/>
      <c r="CS238" s="281"/>
      <c r="CT238" s="281"/>
      <c r="CU238" s="281"/>
      <c r="CV238" s="281"/>
      <c r="CW238" s="281"/>
      <c r="CX238" s="281"/>
      <c r="CY238" s="281"/>
      <c r="CZ238" s="281"/>
      <c r="DA238" s="281"/>
      <c r="DB238" s="281"/>
      <c r="DC238" s="281"/>
      <c r="DD238" s="281"/>
      <c r="DE238" s="281"/>
      <c r="DF238" s="281"/>
      <c r="DG238" s="281"/>
      <c r="DH238" s="281"/>
      <c r="DI238" s="281"/>
      <c r="DJ238" s="281"/>
      <c r="DK238" s="281"/>
      <c r="DL238" s="281"/>
      <c r="DM238" s="281"/>
      <c r="DN238" s="281"/>
      <c r="DO238" s="281"/>
    </row>
    <row r="239" spans="54:119" s="237" customFormat="1" x14ac:dyDescent="0.15">
      <c r="BB239" s="348"/>
      <c r="BC239" s="348"/>
      <c r="BD239" s="348"/>
      <c r="BE239" s="348"/>
      <c r="BF239" s="348"/>
      <c r="CQ239" s="281"/>
      <c r="CR239" s="281"/>
      <c r="CS239" s="281"/>
      <c r="CT239" s="281"/>
      <c r="CU239" s="281"/>
      <c r="CV239" s="281"/>
      <c r="CW239" s="281"/>
      <c r="CX239" s="281"/>
      <c r="CY239" s="281"/>
      <c r="CZ239" s="281"/>
      <c r="DA239" s="281"/>
      <c r="DB239" s="281"/>
      <c r="DC239" s="281"/>
      <c r="DD239" s="281"/>
      <c r="DE239" s="281"/>
      <c r="DF239" s="281"/>
      <c r="DG239" s="281"/>
      <c r="DH239" s="281"/>
      <c r="DI239" s="281"/>
      <c r="DJ239" s="281"/>
      <c r="DK239" s="281"/>
      <c r="DL239" s="281"/>
      <c r="DM239" s="281"/>
      <c r="DN239" s="281"/>
      <c r="DO239" s="281"/>
    </row>
    <row r="240" spans="54:119" s="237" customFormat="1" x14ac:dyDescent="0.15">
      <c r="BB240" s="348"/>
      <c r="BC240" s="348"/>
      <c r="BD240" s="348"/>
      <c r="BE240" s="348"/>
      <c r="BF240" s="348"/>
      <c r="CQ240" s="281"/>
      <c r="CR240" s="281"/>
      <c r="CS240" s="281"/>
      <c r="CT240" s="281"/>
      <c r="CU240" s="281"/>
      <c r="CV240" s="281"/>
      <c r="CW240" s="281"/>
      <c r="CX240" s="281"/>
      <c r="CY240" s="281"/>
      <c r="CZ240" s="281"/>
      <c r="DA240" s="281"/>
      <c r="DB240" s="281"/>
      <c r="DC240" s="281"/>
      <c r="DD240" s="281"/>
      <c r="DE240" s="281"/>
      <c r="DF240" s="281"/>
      <c r="DG240" s="281"/>
      <c r="DH240" s="281"/>
      <c r="DI240" s="281"/>
      <c r="DJ240" s="281"/>
      <c r="DK240" s="281"/>
      <c r="DL240" s="281"/>
      <c r="DM240" s="281"/>
      <c r="DN240" s="281"/>
      <c r="DO240" s="281"/>
    </row>
    <row r="241" spans="54:119" s="237" customFormat="1" x14ac:dyDescent="0.15">
      <c r="BB241" s="348"/>
      <c r="BC241" s="348"/>
      <c r="BD241" s="348"/>
      <c r="BE241" s="348"/>
      <c r="BF241" s="348"/>
      <c r="CQ241" s="281"/>
      <c r="CR241" s="281"/>
      <c r="CS241" s="281"/>
      <c r="CT241" s="281"/>
      <c r="CU241" s="281"/>
      <c r="CV241" s="281"/>
      <c r="CW241" s="281"/>
      <c r="CX241" s="281"/>
      <c r="CY241" s="281"/>
      <c r="CZ241" s="281"/>
      <c r="DA241" s="281"/>
      <c r="DB241" s="281"/>
      <c r="DC241" s="281"/>
      <c r="DD241" s="281"/>
      <c r="DE241" s="281"/>
      <c r="DF241" s="281"/>
      <c r="DG241" s="281"/>
      <c r="DH241" s="281"/>
      <c r="DI241" s="281"/>
      <c r="DJ241" s="281"/>
      <c r="DK241" s="281"/>
      <c r="DL241" s="281"/>
      <c r="DM241" s="281"/>
      <c r="DN241" s="281"/>
      <c r="DO241" s="281"/>
    </row>
  </sheetData>
  <sheetProtection password="CC67" sheet="1" selectLockedCells="1"/>
  <mergeCells count="188">
    <mergeCell ref="AJ34:AO34"/>
    <mergeCell ref="AJ45:AO45"/>
    <mergeCell ref="AJ88:AP88"/>
    <mergeCell ref="AJ74:AL74"/>
    <mergeCell ref="AM74:AO74"/>
    <mergeCell ref="AJ75:AL75"/>
    <mergeCell ref="AM75:AO75"/>
    <mergeCell ref="AJ76:AL76"/>
    <mergeCell ref="AM76:AO76"/>
    <mergeCell ref="AJ77:AL77"/>
    <mergeCell ref="AM77:AO77"/>
    <mergeCell ref="AP78:AP79"/>
    <mergeCell ref="AP12:AP14"/>
    <mergeCell ref="AJ14:AO14"/>
    <mergeCell ref="AI17:AI18"/>
    <mergeCell ref="AJ33:AO33"/>
    <mergeCell ref="S1:X1"/>
    <mergeCell ref="Y1:AA1"/>
    <mergeCell ref="AC1:AJ2"/>
    <mergeCell ref="AK1:AL2"/>
    <mergeCell ref="W2:AB2"/>
    <mergeCell ref="R6:Y6"/>
    <mergeCell ref="AK6:AN6"/>
    <mergeCell ref="AO6:AP6"/>
    <mergeCell ref="Z6:AI6"/>
    <mergeCell ref="AO2:AP5"/>
    <mergeCell ref="AJ30:AP30"/>
    <mergeCell ref="AP66:AP67"/>
    <mergeCell ref="AJ61:AO61"/>
    <mergeCell ref="AJ56:AO56"/>
    <mergeCell ref="AJ57:AO57"/>
    <mergeCell ref="AJ60:AO60"/>
    <mergeCell ref="AJ62:AO62"/>
    <mergeCell ref="AJ65:AO65"/>
    <mergeCell ref="AJ37:AO37"/>
    <mergeCell ref="AJ46:AO46"/>
    <mergeCell ref="AJ53:AO53"/>
    <mergeCell ref="AJ55:AO55"/>
    <mergeCell ref="AJ47:AO47"/>
    <mergeCell ref="AJ41:AO41"/>
    <mergeCell ref="AJ43:AO43"/>
    <mergeCell ref="AJ51:AO51"/>
    <mergeCell ref="AJ38:AO38"/>
    <mergeCell ref="AJ39:AO39"/>
    <mergeCell ref="AJ50:AP50"/>
    <mergeCell ref="AJ40:AO40"/>
    <mergeCell ref="K2:M2"/>
    <mergeCell ref="T2:V2"/>
    <mergeCell ref="E2:J2"/>
    <mergeCell ref="N2:S2"/>
    <mergeCell ref="F6:Q6"/>
    <mergeCell ref="B9:F11"/>
    <mergeCell ref="B2:D2"/>
    <mergeCell ref="C34:I34"/>
    <mergeCell ref="C32:I32"/>
    <mergeCell ref="C19:I19"/>
    <mergeCell ref="B26:B28"/>
    <mergeCell ref="C22:I22"/>
    <mergeCell ref="C23:I23"/>
    <mergeCell ref="F28:I28"/>
    <mergeCell ref="C27:E28"/>
    <mergeCell ref="C31:I31"/>
    <mergeCell ref="B6:E6"/>
    <mergeCell ref="G9:G11"/>
    <mergeCell ref="C15:I15"/>
    <mergeCell ref="C12:I12"/>
    <mergeCell ref="B12:B25"/>
    <mergeCell ref="C20:I20"/>
    <mergeCell ref="C36:I36"/>
    <mergeCell ref="C50:I50"/>
    <mergeCell ref="AJ54:AP54"/>
    <mergeCell ref="C45:I45"/>
    <mergeCell ref="C42:I42"/>
    <mergeCell ref="AJ49:AO49"/>
    <mergeCell ref="J39:J43"/>
    <mergeCell ref="AI39:AI43"/>
    <mergeCell ref="C41:I41"/>
    <mergeCell ref="C43:I43"/>
    <mergeCell ref="AJ44:AP44"/>
    <mergeCell ref="AP9:AP11"/>
    <mergeCell ref="AJ9:AO9"/>
    <mergeCell ref="AJ10:AO10"/>
    <mergeCell ref="AI19:AI20"/>
    <mergeCell ref="AI9:AI11"/>
    <mergeCell ref="AJ12:AO12"/>
    <mergeCell ref="AJ13:AO13"/>
    <mergeCell ref="AJ32:AO32"/>
    <mergeCell ref="J26:J28"/>
    <mergeCell ref="C33:I33"/>
    <mergeCell ref="AJ26:AO26"/>
    <mergeCell ref="AJ27:AO28"/>
    <mergeCell ref="F27:I27"/>
    <mergeCell ref="AI26:AI28"/>
    <mergeCell ref="AJ8:AO8"/>
    <mergeCell ref="B8:I8"/>
    <mergeCell ref="J19:J20"/>
    <mergeCell ref="C18:I18"/>
    <mergeCell ref="AJ15:AO16"/>
    <mergeCell ref="AJ17:AO25"/>
    <mergeCell ref="AI21:AI22"/>
    <mergeCell ref="J23:J25"/>
    <mergeCell ref="AI23:AI25"/>
    <mergeCell ref="C17:I17"/>
    <mergeCell ref="J17:J18"/>
    <mergeCell ref="J9:J11"/>
    <mergeCell ref="C25:I25"/>
    <mergeCell ref="C13:I13"/>
    <mergeCell ref="C14:I14"/>
    <mergeCell ref="H9:I11"/>
    <mergeCell ref="C16:I16"/>
    <mergeCell ref="B29:B30"/>
    <mergeCell ref="J29:J30"/>
    <mergeCell ref="J21:J22"/>
    <mergeCell ref="AI29:AI30"/>
    <mergeCell ref="C30:I30"/>
    <mergeCell ref="C29:I29"/>
    <mergeCell ref="AJ29:AO29"/>
    <mergeCell ref="C26:I26"/>
    <mergeCell ref="AJ31:AO31"/>
    <mergeCell ref="C24:I24"/>
    <mergeCell ref="C21:I21"/>
    <mergeCell ref="AJ52:AP52"/>
    <mergeCell ref="C58:I58"/>
    <mergeCell ref="C64:I64"/>
    <mergeCell ref="C65:I65"/>
    <mergeCell ref="AI45:AI49"/>
    <mergeCell ref="C57:I57"/>
    <mergeCell ref="C59:I59"/>
    <mergeCell ref="J51:J54"/>
    <mergeCell ref="C35:I35"/>
    <mergeCell ref="C63:I63"/>
    <mergeCell ref="AJ63:AO63"/>
    <mergeCell ref="C62:I62"/>
    <mergeCell ref="AJ59:AO59"/>
    <mergeCell ref="AJ58:AO58"/>
    <mergeCell ref="AJ35:AO35"/>
    <mergeCell ref="AJ36:AO36"/>
    <mergeCell ref="J45:J49"/>
    <mergeCell ref="C46:I46"/>
    <mergeCell ref="C48:I48"/>
    <mergeCell ref="C47:I47"/>
    <mergeCell ref="C49:I49"/>
    <mergeCell ref="C69:I69"/>
    <mergeCell ref="C37:I37"/>
    <mergeCell ref="C40:I40"/>
    <mergeCell ref="C44:I44"/>
    <mergeCell ref="C68:I68"/>
    <mergeCell ref="C55:I55"/>
    <mergeCell ref="C60:I60"/>
    <mergeCell ref="C56:I56"/>
    <mergeCell ref="C52:I52"/>
    <mergeCell ref="C53:I53"/>
    <mergeCell ref="C38:I38"/>
    <mergeCell ref="C39:I39"/>
    <mergeCell ref="J69:J70"/>
    <mergeCell ref="AI69:AI70"/>
    <mergeCell ref="L71:T71"/>
    <mergeCell ref="AJ69:AO69"/>
    <mergeCell ref="C76:I76"/>
    <mergeCell ref="B74:B77"/>
    <mergeCell ref="C74:I74"/>
    <mergeCell ref="C75:I75"/>
    <mergeCell ref="C70:I70"/>
    <mergeCell ref="AJ70:AO70"/>
    <mergeCell ref="B37:B73"/>
    <mergeCell ref="C54:I54"/>
    <mergeCell ref="AJ68:AO68"/>
    <mergeCell ref="C66:I66"/>
    <mergeCell ref="AI72:AI73"/>
    <mergeCell ref="J66:J67"/>
    <mergeCell ref="AI66:AI67"/>
    <mergeCell ref="AJ66:AO66"/>
    <mergeCell ref="C67:I67"/>
    <mergeCell ref="AJ67:AO67"/>
    <mergeCell ref="AI51:AI54"/>
    <mergeCell ref="AJ64:AO64"/>
    <mergeCell ref="C51:I51"/>
    <mergeCell ref="C61:I61"/>
    <mergeCell ref="C77:I77"/>
    <mergeCell ref="AJ78:AO79"/>
    <mergeCell ref="Y71:AH71"/>
    <mergeCell ref="C71:I71"/>
    <mergeCell ref="AJ71:AO71"/>
    <mergeCell ref="C72:E73"/>
    <mergeCell ref="F72:I72"/>
    <mergeCell ref="U71:X71"/>
    <mergeCell ref="J72:J73"/>
    <mergeCell ref="F73:I73"/>
  </mergeCells>
  <phoneticPr fontId="2"/>
  <conditionalFormatting sqref="C55 C62:I62">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F6:Q6">
    <cfRule type="cellIs" dxfId="18" priority="9" stopIfTrue="1" operator="equal">
      <formula>"外部パイロットベースに変更が必要"</formula>
    </cfRule>
    <cfRule type="cellIs" dxfId="17" priority="10" stopIfTrue="1" operator="equal">
      <formula>"※ベースオプションにエラーが有ります"</formula>
    </cfRule>
  </conditionalFormatting>
  <conditionalFormatting sqref="K8:AH8">
    <cfRule type="cellIs" dxfId="16" priority="15" stopIfTrue="1" operator="equal">
      <formula>"※ 型式エラー有り"</formula>
    </cfRule>
    <cfRule type="cellIs" dxfId="15" priority="16" stopIfTrue="1" operator="between">
      <formula>$BC$8</formula>
      <formula>$BE$8</formula>
    </cfRule>
    <cfRule type="cellIs" dxfId="14" priority="17" stopIfTrue="1" operator="equal">
      <formula>"バルブ選定で要電圧指定"</formula>
    </cfRule>
  </conditionalFormatting>
  <conditionalFormatting sqref="K44:AH44 K50:AH50">
    <cfRule type="expression" dxfId="13" priority="21" stopIfTrue="1">
      <formula>AND($AC$1=$BB$1,$AK$1=$BD$1,K44="!!!")</formula>
    </cfRule>
  </conditionalFormatting>
  <conditionalFormatting sqref="K67:AH67">
    <cfRule type="cellIs" dxfId="12" priority="8" stopIfTrue="1" operator="equal">
      <formula>"X"</formula>
    </cfRule>
  </conditionalFormatting>
  <conditionalFormatting sqref="K70:AH70">
    <cfRule type="cellIs" dxfId="11" priority="11" stopIfTrue="1" operator="equal">
      <formula>$BB$80</formula>
    </cfRule>
  </conditionalFormatting>
  <conditionalFormatting sqref="R6:AI6">
    <cfRule type="cellIs" dxfId="10" priority="19" stopIfTrue="1" operator="notEqual">
      <formula>""</formula>
    </cfRule>
  </conditionalFormatting>
  <conditionalFormatting sqref="Y1:AA1">
    <cfRule type="expression" dxfId="9" priority="13" stopIfTrue="1">
      <formula>$S$1&lt;&gt;""</formula>
    </cfRule>
  </conditionalFormatting>
  <conditionalFormatting sqref="AB1">
    <cfRule type="expression" dxfId="8" priority="14" stopIfTrue="1">
      <formula>$S$1&lt;&gt;""</formula>
    </cfRule>
  </conditionalFormatting>
  <conditionalFormatting sqref="AC1:AJ2">
    <cfRule type="expression" dxfId="7" priority="5" stopIfTrue="1">
      <formula>$AK$1=$BD$1</formula>
    </cfRule>
    <cfRule type="expression" dxfId="6" priority="6" stopIfTrue="1">
      <formula>AND(AJ55=BC55,$AK$1=BC1)</formula>
    </cfRule>
  </conditionalFormatting>
  <conditionalFormatting sqref="AK1:AL2">
    <cfRule type="expression" dxfId="5" priority="12" stopIfTrue="1">
      <formula>$AC$1=$BB$1</formula>
    </cfRule>
  </conditionalFormatting>
  <conditionalFormatting sqref="AP37">
    <cfRule type="cellIs" dxfId="4" priority="7" stopIfTrue="1" operator="greaterThan">
      <formula>24</formula>
    </cfRule>
  </conditionalFormatting>
  <dataValidations count="29">
    <dataValidation type="list" allowBlank="1" showInputMessage="1" showErrorMessage="1" sqref="K29:AH29 K51:AH51 K53:AH53 K63:AH6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7:AH47 K43:AH43 K49:AH49" xr:uid="{00000000-0002-0000-0300-00000C000000}">
      <formula1>$BP$25:$BU$25</formula1>
    </dataValidation>
    <dataValidation type="list" allowBlank="1" showInputMessage="1" showErrorMessage="1" sqref="K40:AH40 K46:AH46 K69:AH69"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L38"/>
  <sheetViews>
    <sheetView showGridLines="0" showRowColHeaders="0" workbookViewId="0">
      <selection activeCell="W4" sqref="W4"/>
    </sheetView>
  </sheetViews>
  <sheetFormatPr defaultColWidth="3.625" defaultRowHeight="25.5" customHeight="1" x14ac:dyDescent="0.15"/>
  <cols>
    <col min="1" max="1" width="3.625" style="237" customWidth="1"/>
    <col min="2" max="5" width="3.375" style="237" customWidth="1"/>
    <col min="6" max="11" width="3.625" style="237" customWidth="1"/>
    <col min="12" max="15" width="3.125" style="237" customWidth="1"/>
    <col min="16" max="18" width="3.375" style="237" customWidth="1"/>
    <col min="19" max="22" width="3.625" style="237" customWidth="1"/>
    <col min="23" max="31" width="5.25" style="237" customWidth="1"/>
    <col min="32" max="32" width="3.625" style="237" customWidth="1"/>
    <col min="33" max="64" width="3.625" style="237" hidden="1" customWidth="1"/>
    <col min="65" max="65" width="0" style="237" hidden="1" customWidth="1"/>
    <col min="66" max="16384" width="3.625" style="237"/>
  </cols>
  <sheetData>
    <row r="1" spans="2:40" ht="16.5" customHeight="1" x14ac:dyDescent="0.15">
      <c r="B1" s="26" t="s">
        <v>567</v>
      </c>
      <c r="I1" s="819" t="str">
        <f>IF(OR(B29&lt;&gt;"",B30&lt;&gt;""),AN1,"")</f>
        <v/>
      </c>
      <c r="J1" s="819"/>
      <c r="K1" s="819"/>
      <c r="L1" s="819"/>
      <c r="M1" s="819"/>
      <c r="N1" s="819"/>
      <c r="O1" s="819"/>
      <c r="P1" s="819"/>
      <c r="Q1" s="819"/>
      <c r="R1" s="819"/>
      <c r="S1" s="819"/>
      <c r="T1" s="819"/>
      <c r="U1" s="819"/>
      <c r="V1" s="819"/>
      <c r="W1" s="788" t="str">
        <f>IF(R2="","",IF(COUNTIF(W4:AE28,"O")=R2,"",$AM$1))</f>
        <v/>
      </c>
      <c r="X1" s="788"/>
      <c r="Y1" s="788"/>
      <c r="Z1" s="788"/>
      <c r="AA1" s="788"/>
      <c r="AB1" s="788"/>
      <c r="AC1" s="788"/>
      <c r="AD1" s="788"/>
      <c r="AE1" s="788"/>
      <c r="AM1" s="237" t="s">
        <v>566</v>
      </c>
      <c r="AN1" s="237" t="s">
        <v>650</v>
      </c>
    </row>
    <row r="2" spans="2:40" ht="13.5" customHeight="1" x14ac:dyDescent="0.15">
      <c r="B2" s="238"/>
      <c r="C2" s="239"/>
      <c r="D2" s="239"/>
      <c r="E2" s="239"/>
      <c r="F2" s="239"/>
      <c r="G2" s="239"/>
      <c r="H2" s="239"/>
      <c r="I2" s="239"/>
      <c r="J2" s="239"/>
      <c r="K2" s="239"/>
      <c r="L2" s="239"/>
      <c r="M2" s="239"/>
      <c r="N2" s="239"/>
      <c r="O2" s="239"/>
      <c r="P2" s="239"/>
      <c r="Q2" s="240" t="s">
        <v>565</v>
      </c>
      <c r="R2" s="854" t="str">
        <f>IF(ベース!$S$34="","",ベース!$S$34)</f>
        <v/>
      </c>
      <c r="S2" s="854"/>
      <c r="T2" s="239" t="s">
        <v>564</v>
      </c>
      <c r="U2" s="241"/>
      <c r="V2" s="241"/>
      <c r="W2" s="242" t="str">
        <f>IF(ベース!$S$34="","",IF(ベース!$S$34=W3,$AN$2,IF(ベース!$S$34&gt;W3,$AM$2,IF(ベース!$S$34&lt;'I Oユニット部選択'!W3,"",""))))</f>
        <v/>
      </c>
      <c r="X2" s="243" t="str">
        <f>IF(ベース!$S$34="","",IF(ベース!$S$34=X3,$AN$2,IF(ベース!$S$34&gt;X3,$AM$2,IF(ベース!$S$34&lt;'I Oユニット部選択'!X3,"",""))))</f>
        <v/>
      </c>
      <c r="Y2" s="243" t="str">
        <f>IF(ベース!$S$34="","",IF(ベース!$S$34=Y3,$AN$2,IF(ベース!$S$34&gt;Y3,$AM$2,IF(ベース!$S$34&lt;'I Oユニット部選択'!Y3,"",""))))</f>
        <v/>
      </c>
      <c r="Z2" s="243" t="str">
        <f>IF(ベース!$S$34="","",IF(ベース!$S$34=Z3,$AN$2,IF(ベース!$S$34&gt;Z3,$AM$2,IF(ベース!$S$34&lt;'I Oユニット部選択'!Z3,"",""))))</f>
        <v/>
      </c>
      <c r="AA2" s="243" t="str">
        <f>IF(ベース!$S$34="","",IF(ベース!$S$34=AA3,$AN$2,IF(ベース!$S$34&gt;AA3,$AM$2,IF(ベース!$S$34&lt;'I Oユニット部選択'!AA3,"",""))))</f>
        <v/>
      </c>
      <c r="AB2" s="243" t="str">
        <f>IF(ベース!$S$34="","",IF(ベース!$S$34=AB3,$AN$2,IF(ベース!$S$34&gt;AB3,$AM$2,IF(ベース!$S$34&lt;'I Oユニット部選択'!AB3,"",""))))</f>
        <v/>
      </c>
      <c r="AC2" s="243" t="str">
        <f>IF(ベース!$S$34="","",IF(ベース!$S$34=AC3,$AN$2,IF(ベース!$S$34&gt;AC3,$AM$2,IF(ベース!$S$34&lt;'I Oユニット部選択'!AC3,"",""))))</f>
        <v/>
      </c>
      <c r="AD2" s="243" t="str">
        <f>IF(ベース!$S$34="","",IF(ベース!$S$34=AD3,$AN$2,IF(ベース!$S$34&gt;AD3,$AM$2,IF(ベース!$S$34&lt;'I Oユニット部選択'!AD3,"",""))))</f>
        <v/>
      </c>
      <c r="AE2" s="270" t="str">
        <f>IF(ベース!$S$34="","",IF(ベース!$S$34=AE3,$AN$2,IF(ベース!$S$34&gt;AE3,$AM$2,IF(ベース!$S$34&lt;'I Oユニット部選択'!AE3,"",""))))</f>
        <v/>
      </c>
      <c r="AF2" s="820" t="s">
        <v>594</v>
      </c>
      <c r="AM2" s="237" t="s">
        <v>37</v>
      </c>
      <c r="AN2" s="237" t="s">
        <v>628</v>
      </c>
    </row>
    <row r="3" spans="2:40" ht="13.5" customHeight="1" x14ac:dyDescent="0.15">
      <c r="B3" s="857" t="s">
        <v>549</v>
      </c>
      <c r="C3" s="859"/>
      <c r="D3" s="857" t="s">
        <v>548</v>
      </c>
      <c r="E3" s="858"/>
      <c r="F3" s="855" t="s">
        <v>550</v>
      </c>
      <c r="G3" s="856"/>
      <c r="H3" s="856"/>
      <c r="I3" s="856"/>
      <c r="J3" s="856"/>
      <c r="K3" s="856"/>
      <c r="L3" s="853" t="s">
        <v>610</v>
      </c>
      <c r="M3" s="853"/>
      <c r="N3" s="853" t="s">
        <v>611</v>
      </c>
      <c r="O3" s="853"/>
      <c r="P3" s="856" t="s">
        <v>547</v>
      </c>
      <c r="Q3" s="856"/>
      <c r="R3" s="856"/>
      <c r="S3" s="856" t="s">
        <v>561</v>
      </c>
      <c r="T3" s="856"/>
      <c r="U3" s="856"/>
      <c r="V3" s="860"/>
      <c r="W3" s="244">
        <v>1</v>
      </c>
      <c r="X3" s="245">
        <v>2</v>
      </c>
      <c r="Y3" s="245">
        <v>3</v>
      </c>
      <c r="Z3" s="245">
        <v>4</v>
      </c>
      <c r="AA3" s="245">
        <v>5</v>
      </c>
      <c r="AB3" s="245">
        <v>6</v>
      </c>
      <c r="AC3" s="245">
        <v>7</v>
      </c>
      <c r="AD3" s="245">
        <v>8</v>
      </c>
      <c r="AE3" s="246">
        <v>9</v>
      </c>
      <c r="AF3" s="821"/>
    </row>
    <row r="4" spans="2:40" ht="16.5" customHeight="1" x14ac:dyDescent="0.15">
      <c r="B4" s="835" t="s">
        <v>539</v>
      </c>
      <c r="C4" s="836"/>
      <c r="D4" s="847" t="s">
        <v>541</v>
      </c>
      <c r="E4" s="848"/>
      <c r="F4" s="831" t="s">
        <v>595</v>
      </c>
      <c r="G4" s="814"/>
      <c r="H4" s="814"/>
      <c r="I4" s="814"/>
      <c r="J4" s="814"/>
      <c r="K4" s="814"/>
      <c r="L4" s="814" t="s">
        <v>545</v>
      </c>
      <c r="M4" s="814"/>
      <c r="N4" s="814" t="s">
        <v>571</v>
      </c>
      <c r="O4" s="814"/>
      <c r="P4" s="814" t="s">
        <v>543</v>
      </c>
      <c r="Q4" s="814"/>
      <c r="R4" s="814"/>
      <c r="S4" s="827" t="s">
        <v>562</v>
      </c>
      <c r="T4" s="827"/>
      <c r="U4" s="827"/>
      <c r="V4" s="828"/>
      <c r="W4" s="258"/>
      <c r="X4" s="259"/>
      <c r="Y4" s="259"/>
      <c r="Z4" s="259"/>
      <c r="AA4" s="259"/>
      <c r="AB4" s="259"/>
      <c r="AC4" s="259"/>
      <c r="AD4" s="259"/>
      <c r="AE4" s="260"/>
      <c r="AF4" s="247" t="str">
        <f>IF(COUNTIF(W4:AE4,"O")=0,"",COUNTIF(W4:AE4,"O"))</f>
        <v/>
      </c>
      <c r="AM4" s="237" t="s">
        <v>629</v>
      </c>
    </row>
    <row r="5" spans="2:40" ht="16.5" customHeight="1" x14ac:dyDescent="0.15">
      <c r="B5" s="837"/>
      <c r="C5" s="838"/>
      <c r="D5" s="849"/>
      <c r="E5" s="850"/>
      <c r="F5" s="834" t="s">
        <v>596</v>
      </c>
      <c r="G5" s="815"/>
      <c r="H5" s="815"/>
      <c r="I5" s="815"/>
      <c r="J5" s="815"/>
      <c r="K5" s="815"/>
      <c r="L5" s="815" t="s">
        <v>545</v>
      </c>
      <c r="M5" s="815"/>
      <c r="N5" s="815" t="s">
        <v>571</v>
      </c>
      <c r="O5" s="815"/>
      <c r="P5" s="815" t="s">
        <v>543</v>
      </c>
      <c r="Q5" s="815"/>
      <c r="R5" s="815"/>
      <c r="S5" s="832" t="s">
        <v>551</v>
      </c>
      <c r="T5" s="832"/>
      <c r="U5" s="832"/>
      <c r="V5" s="833"/>
      <c r="W5" s="261"/>
      <c r="X5" s="262"/>
      <c r="Y5" s="262"/>
      <c r="Z5" s="262"/>
      <c r="AA5" s="262"/>
      <c r="AB5" s="262"/>
      <c r="AC5" s="262"/>
      <c r="AD5" s="262"/>
      <c r="AE5" s="263"/>
      <c r="AF5" s="248" t="str">
        <f t="shared" ref="AF5:AF28" si="0">IF(COUNTIF(W5:AE5,"O")=0,"",COUNTIF(W5:AE5,"O"))</f>
        <v/>
      </c>
    </row>
    <row r="6" spans="2:40" ht="16.5" customHeight="1" x14ac:dyDescent="0.15">
      <c r="B6" s="837"/>
      <c r="C6" s="838"/>
      <c r="D6" s="849"/>
      <c r="E6" s="850"/>
      <c r="F6" s="834" t="s">
        <v>596</v>
      </c>
      <c r="G6" s="815"/>
      <c r="H6" s="815"/>
      <c r="I6" s="815"/>
      <c r="J6" s="815"/>
      <c r="K6" s="815"/>
      <c r="L6" s="815" t="s">
        <v>545</v>
      </c>
      <c r="M6" s="815"/>
      <c r="N6" s="815" t="s">
        <v>571</v>
      </c>
      <c r="O6" s="815"/>
      <c r="P6" s="815" t="s">
        <v>544</v>
      </c>
      <c r="Q6" s="815"/>
      <c r="R6" s="815"/>
      <c r="S6" s="832" t="s">
        <v>552</v>
      </c>
      <c r="T6" s="832"/>
      <c r="U6" s="832"/>
      <c r="V6" s="833"/>
      <c r="W6" s="261"/>
      <c r="X6" s="262"/>
      <c r="Y6" s="262"/>
      <c r="Z6" s="262"/>
      <c r="AA6" s="262"/>
      <c r="AB6" s="262"/>
      <c r="AC6" s="262"/>
      <c r="AD6" s="262"/>
      <c r="AE6" s="263"/>
      <c r="AF6" s="248" t="str">
        <f t="shared" si="0"/>
        <v/>
      </c>
    </row>
    <row r="7" spans="2:40" ht="16.5" customHeight="1" x14ac:dyDescent="0.15">
      <c r="B7" s="837"/>
      <c r="C7" s="838"/>
      <c r="D7" s="849"/>
      <c r="E7" s="850"/>
      <c r="F7" s="834" t="s">
        <v>597</v>
      </c>
      <c r="G7" s="815"/>
      <c r="H7" s="815"/>
      <c r="I7" s="815"/>
      <c r="J7" s="815"/>
      <c r="K7" s="815"/>
      <c r="L7" s="815" t="s">
        <v>546</v>
      </c>
      <c r="M7" s="815"/>
      <c r="N7" s="815" t="s">
        <v>571</v>
      </c>
      <c r="O7" s="815"/>
      <c r="P7" s="815" t="s">
        <v>543</v>
      </c>
      <c r="Q7" s="815"/>
      <c r="R7" s="815"/>
      <c r="S7" s="832" t="s">
        <v>553</v>
      </c>
      <c r="T7" s="832"/>
      <c r="U7" s="832"/>
      <c r="V7" s="833"/>
      <c r="W7" s="261"/>
      <c r="X7" s="262"/>
      <c r="Y7" s="262"/>
      <c r="Z7" s="262"/>
      <c r="AA7" s="262"/>
      <c r="AB7" s="262"/>
      <c r="AC7" s="262"/>
      <c r="AD7" s="262"/>
      <c r="AE7" s="263"/>
      <c r="AF7" s="248" t="str">
        <f t="shared" si="0"/>
        <v/>
      </c>
    </row>
    <row r="8" spans="2:40" ht="16.5" customHeight="1" x14ac:dyDescent="0.15">
      <c r="B8" s="837"/>
      <c r="C8" s="838"/>
      <c r="D8" s="849"/>
      <c r="E8" s="850"/>
      <c r="F8" s="834" t="s">
        <v>626</v>
      </c>
      <c r="G8" s="815"/>
      <c r="H8" s="815"/>
      <c r="I8" s="815"/>
      <c r="J8" s="815"/>
      <c r="K8" s="815"/>
      <c r="L8" s="815" t="s">
        <v>546</v>
      </c>
      <c r="M8" s="815"/>
      <c r="N8" s="815" t="s">
        <v>571</v>
      </c>
      <c r="O8" s="815"/>
      <c r="P8" s="815" t="s">
        <v>543</v>
      </c>
      <c r="Q8" s="815"/>
      <c r="R8" s="815"/>
      <c r="S8" s="832" t="s">
        <v>581</v>
      </c>
      <c r="T8" s="832"/>
      <c r="U8" s="832"/>
      <c r="V8" s="833"/>
      <c r="W8" s="261"/>
      <c r="X8" s="262"/>
      <c r="Y8" s="262"/>
      <c r="Z8" s="262"/>
      <c r="AA8" s="262"/>
      <c r="AB8" s="262"/>
      <c r="AC8" s="262"/>
      <c r="AD8" s="262"/>
      <c r="AE8" s="263"/>
      <c r="AF8" s="248" t="str">
        <f t="shared" si="0"/>
        <v/>
      </c>
    </row>
    <row r="9" spans="2:40" ht="16.5" customHeight="1" x14ac:dyDescent="0.15">
      <c r="B9" s="837"/>
      <c r="C9" s="838"/>
      <c r="D9" s="851"/>
      <c r="E9" s="852"/>
      <c r="F9" s="817" t="s">
        <v>593</v>
      </c>
      <c r="G9" s="818"/>
      <c r="H9" s="818"/>
      <c r="I9" s="818"/>
      <c r="J9" s="818"/>
      <c r="K9" s="818"/>
      <c r="L9" s="816" t="s">
        <v>546</v>
      </c>
      <c r="M9" s="816"/>
      <c r="N9" s="816" t="s">
        <v>571</v>
      </c>
      <c r="O9" s="816"/>
      <c r="P9" s="816" t="s">
        <v>543</v>
      </c>
      <c r="Q9" s="816"/>
      <c r="R9" s="816"/>
      <c r="S9" s="829" t="s">
        <v>582</v>
      </c>
      <c r="T9" s="829"/>
      <c r="U9" s="829"/>
      <c r="V9" s="830"/>
      <c r="W9" s="264"/>
      <c r="X9" s="265"/>
      <c r="Y9" s="265"/>
      <c r="Z9" s="265"/>
      <c r="AA9" s="265"/>
      <c r="AB9" s="265"/>
      <c r="AC9" s="265"/>
      <c r="AD9" s="265"/>
      <c r="AE9" s="266"/>
      <c r="AF9" s="249" t="str">
        <f t="shared" si="0"/>
        <v/>
      </c>
    </row>
    <row r="10" spans="2:40" ht="16.5" customHeight="1" x14ac:dyDescent="0.15">
      <c r="B10" s="837"/>
      <c r="C10" s="838"/>
      <c r="D10" s="847" t="s">
        <v>542</v>
      </c>
      <c r="E10" s="848"/>
      <c r="F10" s="831" t="s">
        <v>595</v>
      </c>
      <c r="G10" s="814"/>
      <c r="H10" s="814"/>
      <c r="I10" s="814"/>
      <c r="J10" s="814"/>
      <c r="K10" s="814"/>
      <c r="L10" s="814" t="s">
        <v>545</v>
      </c>
      <c r="M10" s="814"/>
      <c r="N10" s="814" t="s">
        <v>571</v>
      </c>
      <c r="O10" s="814"/>
      <c r="P10" s="814" t="s">
        <v>543</v>
      </c>
      <c r="Q10" s="814"/>
      <c r="R10" s="814"/>
      <c r="S10" s="827" t="s">
        <v>554</v>
      </c>
      <c r="T10" s="827"/>
      <c r="U10" s="827"/>
      <c r="V10" s="828"/>
      <c r="W10" s="258"/>
      <c r="X10" s="259"/>
      <c r="Y10" s="259"/>
      <c r="Z10" s="259"/>
      <c r="AA10" s="259"/>
      <c r="AB10" s="259"/>
      <c r="AC10" s="259"/>
      <c r="AD10" s="259"/>
      <c r="AE10" s="260"/>
      <c r="AF10" s="247" t="str">
        <f t="shared" si="0"/>
        <v/>
      </c>
    </row>
    <row r="11" spans="2:40" ht="16.5" customHeight="1" x14ac:dyDescent="0.15">
      <c r="B11" s="837"/>
      <c r="C11" s="838"/>
      <c r="D11" s="849"/>
      <c r="E11" s="850"/>
      <c r="F11" s="834" t="s">
        <v>596</v>
      </c>
      <c r="G11" s="815"/>
      <c r="H11" s="815"/>
      <c r="I11" s="815"/>
      <c r="J11" s="815"/>
      <c r="K11" s="815"/>
      <c r="L11" s="815" t="s">
        <v>545</v>
      </c>
      <c r="M11" s="815"/>
      <c r="N11" s="815" t="s">
        <v>571</v>
      </c>
      <c r="O11" s="815"/>
      <c r="P11" s="815" t="s">
        <v>543</v>
      </c>
      <c r="Q11" s="815"/>
      <c r="R11" s="815"/>
      <c r="S11" s="832" t="s">
        <v>555</v>
      </c>
      <c r="T11" s="832"/>
      <c r="U11" s="832"/>
      <c r="V11" s="833"/>
      <c r="W11" s="261"/>
      <c r="X11" s="262"/>
      <c r="Y11" s="262"/>
      <c r="Z11" s="262"/>
      <c r="AA11" s="262"/>
      <c r="AB11" s="262"/>
      <c r="AC11" s="262"/>
      <c r="AD11" s="262"/>
      <c r="AE11" s="263"/>
      <c r="AF11" s="248" t="str">
        <f t="shared" si="0"/>
        <v/>
      </c>
    </row>
    <row r="12" spans="2:40" ht="16.5" customHeight="1" x14ac:dyDescent="0.15">
      <c r="B12" s="837"/>
      <c r="C12" s="838"/>
      <c r="D12" s="849"/>
      <c r="E12" s="850"/>
      <c r="F12" s="834" t="s">
        <v>596</v>
      </c>
      <c r="G12" s="815"/>
      <c r="H12" s="815"/>
      <c r="I12" s="815"/>
      <c r="J12" s="815"/>
      <c r="K12" s="815"/>
      <c r="L12" s="815" t="s">
        <v>545</v>
      </c>
      <c r="M12" s="815"/>
      <c r="N12" s="815" t="s">
        <v>571</v>
      </c>
      <c r="O12" s="815"/>
      <c r="P12" s="815" t="s">
        <v>544</v>
      </c>
      <c r="Q12" s="815"/>
      <c r="R12" s="815"/>
      <c r="S12" s="832" t="s">
        <v>556</v>
      </c>
      <c r="T12" s="832"/>
      <c r="U12" s="832"/>
      <c r="V12" s="833"/>
      <c r="W12" s="261"/>
      <c r="X12" s="262"/>
      <c r="Y12" s="262"/>
      <c r="Z12" s="262"/>
      <c r="AA12" s="262"/>
      <c r="AB12" s="262"/>
      <c r="AC12" s="262"/>
      <c r="AD12" s="262"/>
      <c r="AE12" s="263"/>
      <c r="AF12" s="248" t="str">
        <f t="shared" si="0"/>
        <v/>
      </c>
    </row>
    <row r="13" spans="2:40" ht="16.5" customHeight="1" x14ac:dyDescent="0.15">
      <c r="B13" s="837"/>
      <c r="C13" s="838"/>
      <c r="D13" s="849"/>
      <c r="E13" s="850"/>
      <c r="F13" s="834" t="s">
        <v>597</v>
      </c>
      <c r="G13" s="815"/>
      <c r="H13" s="815"/>
      <c r="I13" s="815"/>
      <c r="J13" s="815"/>
      <c r="K13" s="815"/>
      <c r="L13" s="815" t="s">
        <v>546</v>
      </c>
      <c r="M13" s="815"/>
      <c r="N13" s="815" t="s">
        <v>571</v>
      </c>
      <c r="O13" s="815"/>
      <c r="P13" s="815" t="s">
        <v>543</v>
      </c>
      <c r="Q13" s="815"/>
      <c r="R13" s="815"/>
      <c r="S13" s="832" t="s">
        <v>557</v>
      </c>
      <c r="T13" s="832"/>
      <c r="U13" s="832"/>
      <c r="V13" s="833"/>
      <c r="W13" s="261"/>
      <c r="X13" s="262"/>
      <c r="Y13" s="262"/>
      <c r="Z13" s="262"/>
      <c r="AA13" s="262"/>
      <c r="AB13" s="262"/>
      <c r="AC13" s="262"/>
      <c r="AD13" s="262"/>
      <c r="AE13" s="263"/>
      <c r="AF13" s="248" t="str">
        <f t="shared" si="0"/>
        <v/>
      </c>
    </row>
    <row r="14" spans="2:40" ht="16.5" customHeight="1" x14ac:dyDescent="0.15">
      <c r="B14" s="837"/>
      <c r="C14" s="838"/>
      <c r="D14" s="849"/>
      <c r="E14" s="850"/>
      <c r="F14" s="834" t="s">
        <v>626</v>
      </c>
      <c r="G14" s="815"/>
      <c r="H14" s="815"/>
      <c r="I14" s="815"/>
      <c r="J14" s="815"/>
      <c r="K14" s="815"/>
      <c r="L14" s="815" t="s">
        <v>546</v>
      </c>
      <c r="M14" s="815"/>
      <c r="N14" s="815" t="s">
        <v>571</v>
      </c>
      <c r="O14" s="815"/>
      <c r="P14" s="815" t="s">
        <v>543</v>
      </c>
      <c r="Q14" s="815"/>
      <c r="R14" s="815"/>
      <c r="S14" s="832" t="s">
        <v>583</v>
      </c>
      <c r="T14" s="832"/>
      <c r="U14" s="832"/>
      <c r="V14" s="833"/>
      <c r="W14" s="261"/>
      <c r="X14" s="262"/>
      <c r="Y14" s="262"/>
      <c r="Z14" s="262"/>
      <c r="AA14" s="262"/>
      <c r="AB14" s="262"/>
      <c r="AC14" s="262"/>
      <c r="AD14" s="262"/>
      <c r="AE14" s="263"/>
      <c r="AF14" s="248" t="str">
        <f t="shared" si="0"/>
        <v/>
      </c>
    </row>
    <row r="15" spans="2:40" ht="16.5" customHeight="1" x14ac:dyDescent="0.15">
      <c r="B15" s="839"/>
      <c r="C15" s="840"/>
      <c r="D15" s="851"/>
      <c r="E15" s="852"/>
      <c r="F15" s="817" t="s">
        <v>593</v>
      </c>
      <c r="G15" s="818"/>
      <c r="H15" s="818"/>
      <c r="I15" s="818"/>
      <c r="J15" s="818"/>
      <c r="K15" s="818"/>
      <c r="L15" s="816" t="s">
        <v>546</v>
      </c>
      <c r="M15" s="816"/>
      <c r="N15" s="816" t="s">
        <v>571</v>
      </c>
      <c r="O15" s="816"/>
      <c r="P15" s="816" t="s">
        <v>543</v>
      </c>
      <c r="Q15" s="816"/>
      <c r="R15" s="816"/>
      <c r="S15" s="829" t="s">
        <v>584</v>
      </c>
      <c r="T15" s="829"/>
      <c r="U15" s="829"/>
      <c r="V15" s="830"/>
      <c r="W15" s="264"/>
      <c r="X15" s="265"/>
      <c r="Y15" s="265"/>
      <c r="Z15" s="265"/>
      <c r="AA15" s="265"/>
      <c r="AB15" s="265"/>
      <c r="AC15" s="265"/>
      <c r="AD15" s="265"/>
      <c r="AE15" s="266"/>
      <c r="AF15" s="249" t="str">
        <f t="shared" si="0"/>
        <v/>
      </c>
    </row>
    <row r="16" spans="2:40" ht="16.5" customHeight="1" x14ac:dyDescent="0.15">
      <c r="B16" s="841" t="s">
        <v>540</v>
      </c>
      <c r="C16" s="842"/>
      <c r="D16" s="847" t="s">
        <v>577</v>
      </c>
      <c r="E16" s="848"/>
      <c r="F16" s="831" t="s">
        <v>595</v>
      </c>
      <c r="G16" s="814"/>
      <c r="H16" s="814"/>
      <c r="I16" s="814"/>
      <c r="J16" s="814"/>
      <c r="K16" s="814"/>
      <c r="L16" s="814" t="s">
        <v>571</v>
      </c>
      <c r="M16" s="814"/>
      <c r="N16" s="814" t="s">
        <v>545</v>
      </c>
      <c r="O16" s="814"/>
      <c r="P16" s="814" t="s">
        <v>571</v>
      </c>
      <c r="Q16" s="814"/>
      <c r="R16" s="814"/>
      <c r="S16" s="827" t="s">
        <v>558</v>
      </c>
      <c r="T16" s="827"/>
      <c r="U16" s="827"/>
      <c r="V16" s="828"/>
      <c r="W16" s="258"/>
      <c r="X16" s="259"/>
      <c r="Y16" s="259"/>
      <c r="Z16" s="259"/>
      <c r="AA16" s="259"/>
      <c r="AB16" s="259"/>
      <c r="AC16" s="259"/>
      <c r="AD16" s="259"/>
      <c r="AE16" s="260"/>
      <c r="AF16" s="247" t="str">
        <f t="shared" si="0"/>
        <v/>
      </c>
    </row>
    <row r="17" spans="2:39" ht="16.5" customHeight="1" x14ac:dyDescent="0.15">
      <c r="B17" s="843"/>
      <c r="C17" s="844"/>
      <c r="D17" s="849"/>
      <c r="E17" s="850"/>
      <c r="F17" s="834" t="s">
        <v>626</v>
      </c>
      <c r="G17" s="815"/>
      <c r="H17" s="815"/>
      <c r="I17" s="815"/>
      <c r="J17" s="815"/>
      <c r="K17" s="815"/>
      <c r="L17" s="815" t="s">
        <v>571</v>
      </c>
      <c r="M17" s="815"/>
      <c r="N17" s="815" t="s">
        <v>546</v>
      </c>
      <c r="O17" s="815"/>
      <c r="P17" s="815" t="s">
        <v>571</v>
      </c>
      <c r="Q17" s="815"/>
      <c r="R17" s="815"/>
      <c r="S17" s="832" t="s">
        <v>585</v>
      </c>
      <c r="T17" s="832"/>
      <c r="U17" s="832"/>
      <c r="V17" s="833"/>
      <c r="W17" s="261"/>
      <c r="X17" s="262"/>
      <c r="Y17" s="262"/>
      <c r="Z17" s="262"/>
      <c r="AA17" s="262"/>
      <c r="AB17" s="262"/>
      <c r="AC17" s="262"/>
      <c r="AD17" s="262"/>
      <c r="AE17" s="263"/>
      <c r="AF17" s="248" t="str">
        <f t="shared" si="0"/>
        <v/>
      </c>
    </row>
    <row r="18" spans="2:39" ht="16.5" customHeight="1" x14ac:dyDescent="0.15">
      <c r="B18" s="843"/>
      <c r="C18" s="844"/>
      <c r="D18" s="851"/>
      <c r="E18" s="852"/>
      <c r="F18" s="817" t="s">
        <v>593</v>
      </c>
      <c r="G18" s="818"/>
      <c r="H18" s="818"/>
      <c r="I18" s="818"/>
      <c r="J18" s="818"/>
      <c r="K18" s="818"/>
      <c r="L18" s="816" t="s">
        <v>571</v>
      </c>
      <c r="M18" s="816"/>
      <c r="N18" s="816" t="s">
        <v>546</v>
      </c>
      <c r="O18" s="816"/>
      <c r="P18" s="816" t="s">
        <v>571</v>
      </c>
      <c r="Q18" s="816"/>
      <c r="R18" s="816"/>
      <c r="S18" s="829" t="s">
        <v>586</v>
      </c>
      <c r="T18" s="829"/>
      <c r="U18" s="829"/>
      <c r="V18" s="830"/>
      <c r="W18" s="264"/>
      <c r="X18" s="265"/>
      <c r="Y18" s="265"/>
      <c r="Z18" s="265"/>
      <c r="AA18" s="265"/>
      <c r="AB18" s="265"/>
      <c r="AC18" s="265"/>
      <c r="AD18" s="265"/>
      <c r="AE18" s="266"/>
      <c r="AF18" s="249" t="str">
        <f t="shared" si="0"/>
        <v/>
      </c>
    </row>
    <row r="19" spans="2:39" ht="16.5" customHeight="1" x14ac:dyDescent="0.15">
      <c r="B19" s="843"/>
      <c r="C19" s="844"/>
      <c r="D19" s="847" t="s">
        <v>579</v>
      </c>
      <c r="E19" s="848"/>
      <c r="F19" s="831" t="s">
        <v>595</v>
      </c>
      <c r="G19" s="814"/>
      <c r="H19" s="814"/>
      <c r="I19" s="814"/>
      <c r="J19" s="814"/>
      <c r="K19" s="814"/>
      <c r="L19" s="814" t="s">
        <v>571</v>
      </c>
      <c r="M19" s="814"/>
      <c r="N19" s="814" t="s">
        <v>545</v>
      </c>
      <c r="O19" s="814"/>
      <c r="P19" s="814" t="s">
        <v>571</v>
      </c>
      <c r="Q19" s="814"/>
      <c r="R19" s="814"/>
      <c r="S19" s="827" t="s">
        <v>559</v>
      </c>
      <c r="T19" s="827"/>
      <c r="U19" s="827"/>
      <c r="V19" s="828"/>
      <c r="W19" s="258"/>
      <c r="X19" s="259"/>
      <c r="Y19" s="259"/>
      <c r="Z19" s="259"/>
      <c r="AA19" s="259"/>
      <c r="AB19" s="259"/>
      <c r="AC19" s="259"/>
      <c r="AD19" s="259"/>
      <c r="AE19" s="260"/>
      <c r="AF19" s="247" t="str">
        <f t="shared" si="0"/>
        <v/>
      </c>
    </row>
    <row r="20" spans="2:39" ht="16.5" customHeight="1" x14ac:dyDescent="0.15">
      <c r="B20" s="843"/>
      <c r="C20" s="844"/>
      <c r="D20" s="849"/>
      <c r="E20" s="850"/>
      <c r="F20" s="834" t="s">
        <v>626</v>
      </c>
      <c r="G20" s="815"/>
      <c r="H20" s="815"/>
      <c r="I20" s="815"/>
      <c r="J20" s="815"/>
      <c r="K20" s="815"/>
      <c r="L20" s="815" t="s">
        <v>571</v>
      </c>
      <c r="M20" s="815"/>
      <c r="N20" s="815" t="s">
        <v>546</v>
      </c>
      <c r="O20" s="815"/>
      <c r="P20" s="815" t="s">
        <v>571</v>
      </c>
      <c r="Q20" s="815"/>
      <c r="R20" s="815"/>
      <c r="S20" s="832" t="s">
        <v>587</v>
      </c>
      <c r="T20" s="832"/>
      <c r="U20" s="832"/>
      <c r="V20" s="833"/>
      <c r="W20" s="261"/>
      <c r="X20" s="262"/>
      <c r="Y20" s="262"/>
      <c r="Z20" s="262"/>
      <c r="AA20" s="262"/>
      <c r="AB20" s="262"/>
      <c r="AC20" s="262"/>
      <c r="AD20" s="262"/>
      <c r="AE20" s="263"/>
      <c r="AF20" s="248" t="str">
        <f t="shared" si="0"/>
        <v/>
      </c>
    </row>
    <row r="21" spans="2:39" ht="16.5" customHeight="1" x14ac:dyDescent="0.15">
      <c r="B21" s="845"/>
      <c r="C21" s="846"/>
      <c r="D21" s="851"/>
      <c r="E21" s="852"/>
      <c r="F21" s="817" t="s">
        <v>593</v>
      </c>
      <c r="G21" s="818"/>
      <c r="H21" s="818"/>
      <c r="I21" s="818"/>
      <c r="J21" s="818"/>
      <c r="K21" s="818"/>
      <c r="L21" s="816" t="s">
        <v>571</v>
      </c>
      <c r="M21" s="816"/>
      <c r="N21" s="816" t="s">
        <v>546</v>
      </c>
      <c r="O21" s="816"/>
      <c r="P21" s="816" t="s">
        <v>571</v>
      </c>
      <c r="Q21" s="816"/>
      <c r="R21" s="816"/>
      <c r="S21" s="829" t="s">
        <v>588</v>
      </c>
      <c r="T21" s="829"/>
      <c r="U21" s="829"/>
      <c r="V21" s="830"/>
      <c r="W21" s="264"/>
      <c r="X21" s="265"/>
      <c r="Y21" s="265"/>
      <c r="Z21" s="265"/>
      <c r="AA21" s="265"/>
      <c r="AB21" s="265"/>
      <c r="AC21" s="265"/>
      <c r="AD21" s="265"/>
      <c r="AE21" s="266"/>
      <c r="AF21" s="249" t="str">
        <f t="shared" si="0"/>
        <v/>
      </c>
    </row>
    <row r="22" spans="2:39" ht="16.5" customHeight="1" x14ac:dyDescent="0.15">
      <c r="B22" s="841" t="s">
        <v>573</v>
      </c>
      <c r="C22" s="842"/>
      <c r="D22" s="847" t="s">
        <v>578</v>
      </c>
      <c r="E22" s="848"/>
      <c r="F22" s="831" t="s">
        <v>626</v>
      </c>
      <c r="G22" s="814"/>
      <c r="H22" s="814"/>
      <c r="I22" s="814"/>
      <c r="J22" s="814"/>
      <c r="K22" s="814"/>
      <c r="L22" s="814" t="s">
        <v>545</v>
      </c>
      <c r="M22" s="814"/>
      <c r="N22" s="814" t="s">
        <v>545</v>
      </c>
      <c r="O22" s="814"/>
      <c r="P22" s="814" t="s">
        <v>571</v>
      </c>
      <c r="Q22" s="814"/>
      <c r="R22" s="814"/>
      <c r="S22" s="827" t="s">
        <v>589</v>
      </c>
      <c r="T22" s="827"/>
      <c r="U22" s="827"/>
      <c r="V22" s="828"/>
      <c r="W22" s="258"/>
      <c r="X22" s="259"/>
      <c r="Y22" s="259"/>
      <c r="Z22" s="259"/>
      <c r="AA22" s="259"/>
      <c r="AB22" s="259"/>
      <c r="AC22" s="259"/>
      <c r="AD22" s="259"/>
      <c r="AE22" s="260"/>
      <c r="AF22" s="247" t="str">
        <f t="shared" si="0"/>
        <v/>
      </c>
    </row>
    <row r="23" spans="2:39" ht="16.5" customHeight="1" x14ac:dyDescent="0.15">
      <c r="B23" s="843"/>
      <c r="C23" s="844"/>
      <c r="D23" s="851"/>
      <c r="E23" s="852"/>
      <c r="F23" s="817" t="s">
        <v>593</v>
      </c>
      <c r="G23" s="818"/>
      <c r="H23" s="818"/>
      <c r="I23" s="818"/>
      <c r="J23" s="818"/>
      <c r="K23" s="818"/>
      <c r="L23" s="816" t="s">
        <v>545</v>
      </c>
      <c r="M23" s="816"/>
      <c r="N23" s="816" t="s">
        <v>545</v>
      </c>
      <c r="O23" s="816"/>
      <c r="P23" s="816" t="s">
        <v>571</v>
      </c>
      <c r="Q23" s="816"/>
      <c r="R23" s="816"/>
      <c r="S23" s="829" t="s">
        <v>627</v>
      </c>
      <c r="T23" s="829"/>
      <c r="U23" s="829"/>
      <c r="V23" s="830"/>
      <c r="W23" s="264"/>
      <c r="X23" s="265"/>
      <c r="Y23" s="265"/>
      <c r="Z23" s="265"/>
      <c r="AA23" s="265"/>
      <c r="AB23" s="265"/>
      <c r="AC23" s="265"/>
      <c r="AD23" s="265"/>
      <c r="AE23" s="266"/>
      <c r="AF23" s="249" t="str">
        <f t="shared" si="0"/>
        <v/>
      </c>
    </row>
    <row r="24" spans="2:39" ht="16.5" customHeight="1" x14ac:dyDescent="0.15">
      <c r="B24" s="843"/>
      <c r="C24" s="844"/>
      <c r="D24" s="847" t="s">
        <v>580</v>
      </c>
      <c r="E24" s="848"/>
      <c r="F24" s="831" t="s">
        <v>626</v>
      </c>
      <c r="G24" s="814"/>
      <c r="H24" s="814"/>
      <c r="I24" s="814"/>
      <c r="J24" s="814"/>
      <c r="K24" s="814"/>
      <c r="L24" s="814" t="s">
        <v>545</v>
      </c>
      <c r="M24" s="814"/>
      <c r="N24" s="814" t="s">
        <v>545</v>
      </c>
      <c r="O24" s="814"/>
      <c r="P24" s="814" t="s">
        <v>571</v>
      </c>
      <c r="Q24" s="814"/>
      <c r="R24" s="814"/>
      <c r="S24" s="827" t="s">
        <v>590</v>
      </c>
      <c r="T24" s="827"/>
      <c r="U24" s="827"/>
      <c r="V24" s="828"/>
      <c r="W24" s="258"/>
      <c r="X24" s="259"/>
      <c r="Y24" s="259"/>
      <c r="Z24" s="259"/>
      <c r="AA24" s="259"/>
      <c r="AB24" s="259"/>
      <c r="AC24" s="259"/>
      <c r="AD24" s="259"/>
      <c r="AE24" s="260"/>
      <c r="AF24" s="247" t="str">
        <f t="shared" si="0"/>
        <v/>
      </c>
    </row>
    <row r="25" spans="2:39" ht="16.5" customHeight="1" x14ac:dyDescent="0.15">
      <c r="B25" s="845"/>
      <c r="C25" s="846"/>
      <c r="D25" s="851"/>
      <c r="E25" s="852"/>
      <c r="F25" s="817" t="s">
        <v>593</v>
      </c>
      <c r="G25" s="818"/>
      <c r="H25" s="818"/>
      <c r="I25" s="818"/>
      <c r="J25" s="818"/>
      <c r="K25" s="818"/>
      <c r="L25" s="816" t="s">
        <v>545</v>
      </c>
      <c r="M25" s="816"/>
      <c r="N25" s="816" t="s">
        <v>545</v>
      </c>
      <c r="O25" s="816"/>
      <c r="P25" s="816" t="s">
        <v>571</v>
      </c>
      <c r="Q25" s="816"/>
      <c r="R25" s="816"/>
      <c r="S25" s="829" t="s">
        <v>591</v>
      </c>
      <c r="T25" s="829"/>
      <c r="U25" s="829"/>
      <c r="V25" s="830"/>
      <c r="W25" s="264"/>
      <c r="X25" s="265"/>
      <c r="Y25" s="265"/>
      <c r="Z25" s="265"/>
      <c r="AA25" s="265"/>
      <c r="AB25" s="265"/>
      <c r="AC25" s="265"/>
      <c r="AD25" s="265"/>
      <c r="AE25" s="266"/>
      <c r="AF25" s="249" t="str">
        <f t="shared" si="0"/>
        <v/>
      </c>
    </row>
    <row r="26" spans="2:39" ht="16.5" customHeight="1" x14ac:dyDescent="0.15">
      <c r="B26" s="811" t="s">
        <v>575</v>
      </c>
      <c r="C26" s="812"/>
      <c r="D26" s="812"/>
      <c r="E26" s="813"/>
      <c r="F26" s="824" t="s">
        <v>598</v>
      </c>
      <c r="G26" s="822"/>
      <c r="H26" s="822"/>
      <c r="I26" s="822"/>
      <c r="J26" s="822"/>
      <c r="K26" s="822"/>
      <c r="L26" s="823" t="s">
        <v>572</v>
      </c>
      <c r="M26" s="823"/>
      <c r="N26" s="822" t="s">
        <v>571</v>
      </c>
      <c r="O26" s="822"/>
      <c r="P26" s="823" t="s">
        <v>571</v>
      </c>
      <c r="Q26" s="823"/>
      <c r="R26" s="823"/>
      <c r="S26" s="825" t="s">
        <v>560</v>
      </c>
      <c r="T26" s="825"/>
      <c r="U26" s="825"/>
      <c r="V26" s="826"/>
      <c r="W26" s="267"/>
      <c r="X26" s="268"/>
      <c r="Y26" s="268"/>
      <c r="Z26" s="268"/>
      <c r="AA26" s="268"/>
      <c r="AB26" s="268"/>
      <c r="AC26" s="268"/>
      <c r="AD26" s="268"/>
      <c r="AE26" s="269"/>
      <c r="AF26" s="250" t="str">
        <f t="shared" si="0"/>
        <v/>
      </c>
    </row>
    <row r="27" spans="2:39" ht="16.5" customHeight="1" x14ac:dyDescent="0.15">
      <c r="B27" s="811" t="s">
        <v>576</v>
      </c>
      <c r="C27" s="812"/>
      <c r="D27" s="812"/>
      <c r="E27" s="813"/>
      <c r="F27" s="824" t="s">
        <v>598</v>
      </c>
      <c r="G27" s="822"/>
      <c r="H27" s="822"/>
      <c r="I27" s="822"/>
      <c r="J27" s="822"/>
      <c r="K27" s="822"/>
      <c r="L27" s="823" t="s">
        <v>571</v>
      </c>
      <c r="M27" s="823"/>
      <c r="N27" s="823" t="s">
        <v>572</v>
      </c>
      <c r="O27" s="823"/>
      <c r="P27" s="823" t="s">
        <v>571</v>
      </c>
      <c r="Q27" s="823"/>
      <c r="R27" s="823"/>
      <c r="S27" s="825" t="s">
        <v>592</v>
      </c>
      <c r="T27" s="825"/>
      <c r="U27" s="825"/>
      <c r="V27" s="826"/>
      <c r="W27" s="267"/>
      <c r="X27" s="268"/>
      <c r="Y27" s="268"/>
      <c r="Z27" s="268"/>
      <c r="AA27" s="268"/>
      <c r="AB27" s="268"/>
      <c r="AC27" s="268"/>
      <c r="AD27" s="268"/>
      <c r="AE27" s="269"/>
      <c r="AF27" s="250" t="str">
        <f t="shared" si="0"/>
        <v/>
      </c>
    </row>
    <row r="28" spans="2:39" ht="16.5" customHeight="1" x14ac:dyDescent="0.15">
      <c r="B28" s="811" t="s">
        <v>574</v>
      </c>
      <c r="C28" s="812"/>
      <c r="D28" s="812"/>
      <c r="E28" s="813"/>
      <c r="F28" s="824" t="s">
        <v>595</v>
      </c>
      <c r="G28" s="822"/>
      <c r="H28" s="822"/>
      <c r="I28" s="822"/>
      <c r="J28" s="822"/>
      <c r="K28" s="822"/>
      <c r="L28" s="823" t="s">
        <v>572</v>
      </c>
      <c r="M28" s="823"/>
      <c r="N28" s="823" t="s">
        <v>572</v>
      </c>
      <c r="O28" s="823"/>
      <c r="P28" s="823" t="s">
        <v>571</v>
      </c>
      <c r="Q28" s="823"/>
      <c r="R28" s="823"/>
      <c r="S28" s="825" t="s">
        <v>698</v>
      </c>
      <c r="T28" s="825"/>
      <c r="U28" s="825"/>
      <c r="V28" s="826"/>
      <c r="W28" s="267"/>
      <c r="X28" s="268"/>
      <c r="Y28" s="268"/>
      <c r="Z28" s="268"/>
      <c r="AA28" s="268"/>
      <c r="AB28" s="268"/>
      <c r="AC28" s="268"/>
      <c r="AD28" s="268"/>
      <c r="AE28" s="269"/>
      <c r="AF28" s="250" t="str">
        <f t="shared" si="0"/>
        <v/>
      </c>
    </row>
    <row r="29" spans="2:39" ht="13.5" customHeight="1" x14ac:dyDescent="0.15">
      <c r="B29" s="863" t="str">
        <f>IF(COUNTIF(W29:AE29,"X")&gt;0,$AM$29,"")</f>
        <v/>
      </c>
      <c r="C29" s="864"/>
      <c r="D29" s="864"/>
      <c r="E29" s="864"/>
      <c r="F29" s="866"/>
      <c r="G29" s="866"/>
      <c r="H29" s="866"/>
      <c r="I29" s="866"/>
      <c r="J29" s="866"/>
      <c r="K29" s="866"/>
      <c r="L29" s="866"/>
      <c r="M29" s="866"/>
      <c r="N29" s="866"/>
      <c r="O29" s="866"/>
      <c r="P29" s="866"/>
      <c r="Q29" s="866"/>
      <c r="R29" s="866"/>
      <c r="S29" s="866"/>
      <c r="T29" s="866"/>
      <c r="U29" s="866"/>
      <c r="V29" s="867"/>
      <c r="W29" s="251" t="str">
        <f>IF(COUNTIF(W4:W28,"O")&gt;1,"X","")</f>
        <v/>
      </c>
      <c r="X29" s="252" t="str">
        <f>IF(COUNTIF(X4:X28,"O")&gt;1,"X","")</f>
        <v/>
      </c>
      <c r="Y29" s="252" t="str">
        <f t="shared" ref="Y29:AE29" si="1">IF(COUNTIF(Y4:Y28,"O")&gt;1,"X","")</f>
        <v/>
      </c>
      <c r="Z29" s="252" t="str">
        <f t="shared" si="1"/>
        <v/>
      </c>
      <c r="AA29" s="252" t="str">
        <f t="shared" si="1"/>
        <v/>
      </c>
      <c r="AB29" s="252" t="str">
        <f t="shared" si="1"/>
        <v/>
      </c>
      <c r="AC29" s="252" t="str">
        <f t="shared" si="1"/>
        <v/>
      </c>
      <c r="AD29" s="252" t="str">
        <f t="shared" si="1"/>
        <v/>
      </c>
      <c r="AE29" s="253" t="str">
        <f t="shared" si="1"/>
        <v/>
      </c>
      <c r="AF29" s="861" t="str">
        <f>IF(SUM(AF4:AF28)=0,"",SUM(AF4:AF28))</f>
        <v/>
      </c>
      <c r="AM29" s="64" t="s">
        <v>563</v>
      </c>
    </row>
    <row r="30" spans="2:39" ht="13.5" customHeight="1" x14ac:dyDescent="0.15">
      <c r="B30" s="863" t="str">
        <f>IF(COUNTIF(W30:AE30,"X")&gt;0,$AM$30,"")</f>
        <v/>
      </c>
      <c r="C30" s="864"/>
      <c r="D30" s="864"/>
      <c r="E30" s="864"/>
      <c r="F30" s="864"/>
      <c r="G30" s="864"/>
      <c r="H30" s="864"/>
      <c r="I30" s="864"/>
      <c r="J30" s="864"/>
      <c r="K30" s="864"/>
      <c r="L30" s="864"/>
      <c r="M30" s="864"/>
      <c r="N30" s="864"/>
      <c r="O30" s="864"/>
      <c r="P30" s="864"/>
      <c r="Q30" s="864"/>
      <c r="R30" s="864"/>
      <c r="S30" s="864"/>
      <c r="T30" s="864"/>
      <c r="U30" s="864"/>
      <c r="V30" s="865"/>
      <c r="W30" s="254" t="str">
        <f>IF(AND(W2="",COUNTIF(W4:W28,"O")&gt;0),"X","")</f>
        <v/>
      </c>
      <c r="X30" s="255" t="str">
        <f t="shared" ref="X30:AE30" si="2">IF(AND(X2="",COUNTIF(X4:X28,"O")&gt;0),"X","")</f>
        <v/>
      </c>
      <c r="Y30" s="255" t="str">
        <f t="shared" si="2"/>
        <v/>
      </c>
      <c r="Z30" s="255" t="str">
        <f t="shared" si="2"/>
        <v/>
      </c>
      <c r="AA30" s="255" t="str">
        <f t="shared" si="2"/>
        <v/>
      </c>
      <c r="AB30" s="255" t="str">
        <f t="shared" si="2"/>
        <v/>
      </c>
      <c r="AC30" s="255" t="str">
        <f t="shared" si="2"/>
        <v/>
      </c>
      <c r="AD30" s="255" t="str">
        <f t="shared" si="2"/>
        <v/>
      </c>
      <c r="AE30" s="256" t="str">
        <f t="shared" si="2"/>
        <v/>
      </c>
      <c r="AF30" s="862"/>
      <c r="AM30" s="64" t="s">
        <v>569</v>
      </c>
    </row>
    <row r="31" spans="2:39" ht="25.5" customHeight="1" x14ac:dyDescent="0.15">
      <c r="X31" s="237" t="s">
        <v>568</v>
      </c>
    </row>
    <row r="37" spans="6:10" ht="12.75" customHeight="1" x14ac:dyDescent="0.15"/>
    <row r="38" spans="6:10" ht="12.75" customHeight="1" x14ac:dyDescent="0.15">
      <c r="F38" s="257"/>
      <c r="H38" s="257"/>
      <c r="I38" s="257"/>
      <c r="J38" s="257"/>
    </row>
  </sheetData>
  <sheetProtection password="CC67" sheet="1" objects="1" selectLockedCells="1"/>
  <mergeCells count="151">
    <mergeCell ref="AF29:AF30"/>
    <mergeCell ref="B30:V30"/>
    <mergeCell ref="S19:V19"/>
    <mergeCell ref="S16:V16"/>
    <mergeCell ref="B29:V29"/>
    <mergeCell ref="D19:E21"/>
    <mergeCell ref="B22:C25"/>
    <mergeCell ref="D22:E23"/>
    <mergeCell ref="D24:E25"/>
    <mergeCell ref="S17:V17"/>
    <mergeCell ref="F3:K3"/>
    <mergeCell ref="D3:E3"/>
    <mergeCell ref="B3:C3"/>
    <mergeCell ref="S13:V13"/>
    <mergeCell ref="S3:V3"/>
    <mergeCell ref="S12:V12"/>
    <mergeCell ref="S7:V7"/>
    <mergeCell ref="S10:V10"/>
    <mergeCell ref="S11:V11"/>
    <mergeCell ref="P3:R3"/>
    <mergeCell ref="P7:R7"/>
    <mergeCell ref="P10:R10"/>
    <mergeCell ref="W1:AE1"/>
    <mergeCell ref="S4:V4"/>
    <mergeCell ref="S5:V5"/>
    <mergeCell ref="S6:V6"/>
    <mergeCell ref="R2:S2"/>
    <mergeCell ref="P8:R8"/>
    <mergeCell ref="P9:R9"/>
    <mergeCell ref="L3:M3"/>
    <mergeCell ref="P4:R4"/>
    <mergeCell ref="P5:R5"/>
    <mergeCell ref="L4:M4"/>
    <mergeCell ref="L5:M5"/>
    <mergeCell ref="N3:O3"/>
    <mergeCell ref="N4:O4"/>
    <mergeCell ref="N5:O5"/>
    <mergeCell ref="P6:R6"/>
    <mergeCell ref="P12:R12"/>
    <mergeCell ref="P13:R13"/>
    <mergeCell ref="F11:K11"/>
    <mergeCell ref="L11:M11"/>
    <mergeCell ref="P11:R11"/>
    <mergeCell ref="F13:K13"/>
    <mergeCell ref="L13:M13"/>
    <mergeCell ref="N12:O12"/>
    <mergeCell ref="N13:O13"/>
    <mergeCell ref="L6:M6"/>
    <mergeCell ref="L7:M7"/>
    <mergeCell ref="F10:K10"/>
    <mergeCell ref="L10:M10"/>
    <mergeCell ref="L8:M8"/>
    <mergeCell ref="L9:M9"/>
    <mergeCell ref="F8:K8"/>
    <mergeCell ref="F9:K9"/>
    <mergeCell ref="L12:M12"/>
    <mergeCell ref="B4:C15"/>
    <mergeCell ref="B16:C21"/>
    <mergeCell ref="F4:K4"/>
    <mergeCell ref="F5:K5"/>
    <mergeCell ref="F6:K6"/>
    <mergeCell ref="F7:K7"/>
    <mergeCell ref="F12:K12"/>
    <mergeCell ref="D4:E9"/>
    <mergeCell ref="D10:E15"/>
    <mergeCell ref="D16:E18"/>
    <mergeCell ref="F15:K15"/>
    <mergeCell ref="F22:K22"/>
    <mergeCell ref="F23:K23"/>
    <mergeCell ref="F16:K16"/>
    <mergeCell ref="F17:K17"/>
    <mergeCell ref="F18:K18"/>
    <mergeCell ref="F19:K19"/>
    <mergeCell ref="F20:K20"/>
    <mergeCell ref="F21:K21"/>
    <mergeCell ref="N25:O25"/>
    <mergeCell ref="N17:O17"/>
    <mergeCell ref="N18:O18"/>
    <mergeCell ref="N20:O20"/>
    <mergeCell ref="N23:O23"/>
    <mergeCell ref="N24:O24"/>
    <mergeCell ref="S20:V20"/>
    <mergeCell ref="S21:V21"/>
    <mergeCell ref="P20:R20"/>
    <mergeCell ref="P21:R21"/>
    <mergeCell ref="P17:R17"/>
    <mergeCell ref="P18:R18"/>
    <mergeCell ref="P19:R19"/>
    <mergeCell ref="S18:V18"/>
    <mergeCell ref="P26:R26"/>
    <mergeCell ref="S26:V26"/>
    <mergeCell ref="S27:V27"/>
    <mergeCell ref="S28:V28"/>
    <mergeCell ref="P27:R27"/>
    <mergeCell ref="P28:R28"/>
    <mergeCell ref="P22:R22"/>
    <mergeCell ref="P23:R23"/>
    <mergeCell ref="P24:R24"/>
    <mergeCell ref="P25:R25"/>
    <mergeCell ref="S22:V22"/>
    <mergeCell ref="S23:V23"/>
    <mergeCell ref="S24:V24"/>
    <mergeCell ref="S25:V25"/>
    <mergeCell ref="B28:E28"/>
    <mergeCell ref="N26:O26"/>
    <mergeCell ref="N27:O27"/>
    <mergeCell ref="N28:O28"/>
    <mergeCell ref="F26:K26"/>
    <mergeCell ref="F27:K27"/>
    <mergeCell ref="F28:K28"/>
    <mergeCell ref="L26:M26"/>
    <mergeCell ref="L27:M27"/>
    <mergeCell ref="L28:M28"/>
    <mergeCell ref="I1:V1"/>
    <mergeCell ref="AF2:AF3"/>
    <mergeCell ref="N16:O16"/>
    <mergeCell ref="N22:O22"/>
    <mergeCell ref="N21:O21"/>
    <mergeCell ref="N19:O19"/>
    <mergeCell ref="N6:O6"/>
    <mergeCell ref="N7:O7"/>
    <mergeCell ref="N8:O8"/>
    <mergeCell ref="N9:O9"/>
    <mergeCell ref="N10:O10"/>
    <mergeCell ref="N11:O11"/>
    <mergeCell ref="S8:V8"/>
    <mergeCell ref="S9:V9"/>
    <mergeCell ref="S14:V14"/>
    <mergeCell ref="S15:V15"/>
    <mergeCell ref="P16:R16"/>
    <mergeCell ref="L14:M14"/>
    <mergeCell ref="L15:M15"/>
    <mergeCell ref="P14:R14"/>
    <mergeCell ref="P15:R15"/>
    <mergeCell ref="N14:O14"/>
    <mergeCell ref="N15:O15"/>
    <mergeCell ref="F14:K14"/>
    <mergeCell ref="B26:E26"/>
    <mergeCell ref="B27:E27"/>
    <mergeCell ref="L16:M16"/>
    <mergeCell ref="L17:M17"/>
    <mergeCell ref="L18:M18"/>
    <mergeCell ref="L19:M19"/>
    <mergeCell ref="L20:M20"/>
    <mergeCell ref="L21:M21"/>
    <mergeCell ref="F25:K25"/>
    <mergeCell ref="L22:M22"/>
    <mergeCell ref="L23:M23"/>
    <mergeCell ref="L24:M24"/>
    <mergeCell ref="L25:M25"/>
    <mergeCell ref="F24:K24"/>
  </mergeCells>
  <phoneticPr fontId="2"/>
  <conditionalFormatting sqref="I1:AE1">
    <cfRule type="cellIs" dxfId="3" priority="1" stopIfTrue="1" operator="notEqual">
      <formula>""</formula>
    </cfRule>
  </conditionalFormatting>
  <dataValidations count="1">
    <dataValidation type="list" allowBlank="1" showInputMessage="1" showErrorMessage="1" sqref="W4:AE28" xr:uid="{00000000-0002-0000-0400-000000000000}">
      <formula1>$AL$4:$AM$4</formula1>
    </dataValidation>
  </dataValidations>
  <pageMargins left="0.17" right="0.17" top="0.31" bottom="0.3" header="0.17" footer="0.17"/>
  <pageSetup paperSize="9" scale="88" orientation="landscape" r:id="rId1"/>
  <headerFooter alignWithMargins="0"/>
  <ignoredErrors>
    <ignoredError sqref="X29:AB29 W29 AC29:AE29 X30:AE30"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307"/>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3.75" style="12" hidden="1" customWidth="1"/>
    <col min="11" max="11" width="23" style="12" hidden="1" customWidth="1"/>
    <col min="12" max="12" width="20.875" style="12" hidden="1" customWidth="1"/>
    <col min="13" max="13" width="8.25" style="12" hidden="1" customWidth="1"/>
    <col min="14" max="14" width="11.25" style="12" hidden="1" customWidth="1"/>
    <col min="15" max="15" width="13.875" style="12" hidden="1" customWidth="1"/>
    <col min="16" max="17" width="2" style="12" hidden="1" customWidth="1"/>
    <col min="18" max="44" width="11.375" style="12" hidden="1" customWidth="1"/>
    <col min="45" max="45" width="10.5" style="12" hidden="1" customWidth="1"/>
    <col min="46" max="46" width="24.125" style="12" hidden="1" customWidth="1"/>
    <col min="47" max="47" width="21.75" style="12" hidden="1" customWidth="1"/>
    <col min="48" max="52" width="0" style="12" hidden="1" customWidth="1"/>
    <col min="53" max="53" width="16.875" style="12" hidden="1" customWidth="1"/>
    <col min="54" max="54" width="13" style="12" hidden="1" customWidth="1"/>
    <col min="55" max="55" width="7.5" style="12" hidden="1" customWidth="1"/>
    <col min="56" max="59" width="2.375" style="12" hidden="1" customWidth="1"/>
    <col min="60" max="70" width="4.125" style="12" hidden="1" customWidth="1"/>
    <col min="71" max="107" width="0" style="12" hidden="1" customWidth="1"/>
    <col min="108" max="16384" width="9" style="12"/>
  </cols>
  <sheetData>
    <row r="1" spans="1:70" ht="17.25" customHeight="1" x14ac:dyDescent="0.15">
      <c r="A1" s="63" t="s">
        <v>300</v>
      </c>
      <c r="B1" s="92"/>
      <c r="C1" s="92"/>
      <c r="E1" s="424" t="s">
        <v>1013</v>
      </c>
      <c r="F1" s="237"/>
      <c r="K1" s="33" t="s">
        <v>301</v>
      </c>
      <c r="L1" s="33" t="s">
        <v>302</v>
      </c>
      <c r="M1" s="33" t="s">
        <v>522</v>
      </c>
      <c r="N1" s="33" t="s">
        <v>522</v>
      </c>
      <c r="R1" s="33" t="s">
        <v>38</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47</v>
      </c>
      <c r="AT1" s="12" t="str">
        <f>K1</f>
        <v>名称など</v>
      </c>
      <c r="AU1" s="12" t="str">
        <f>L1</f>
        <v>型　　　式</v>
      </c>
      <c r="AV1" s="12" t="str">
        <f>M1</f>
        <v>1Setあたり</v>
      </c>
      <c r="BA1" s="33" t="s">
        <v>301</v>
      </c>
      <c r="BB1" s="33" t="s">
        <v>302</v>
      </c>
      <c r="BC1" s="33" t="s">
        <v>522</v>
      </c>
      <c r="BH1" s="33" t="s">
        <v>38</v>
      </c>
      <c r="BI1" s="33"/>
      <c r="BJ1" s="33">
        <v>1</v>
      </c>
      <c r="BK1" s="33">
        <v>2</v>
      </c>
      <c r="BL1" s="33">
        <v>3</v>
      </c>
      <c r="BM1" s="33">
        <v>4</v>
      </c>
      <c r="BN1" s="33">
        <v>5</v>
      </c>
      <c r="BO1" s="33">
        <v>6</v>
      </c>
      <c r="BP1" s="33">
        <v>7</v>
      </c>
      <c r="BQ1" s="33">
        <v>8</v>
      </c>
      <c r="BR1" s="33">
        <v>9</v>
      </c>
    </row>
    <row r="2" spans="1:70" ht="20.25" customHeight="1" x14ac:dyDescent="0.15">
      <c r="A2" s="92"/>
      <c r="B2" s="92"/>
      <c r="C2" s="144" t="s">
        <v>303</v>
      </c>
      <c r="D2" s="145">
        <v>1</v>
      </c>
      <c r="E2" s="146" t="s">
        <v>523</v>
      </c>
      <c r="F2" s="237"/>
      <c r="K2" s="12" t="s">
        <v>902</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12" t="str">
        <f t="shared" ref="AT2:AV26" si="0">K2</f>
        <v>マニホールドベース</v>
      </c>
      <c r="AU2" s="12" t="str">
        <f t="shared" si="0"/>
        <v>必須項目に入力漏れがあります</v>
      </c>
      <c r="AV2" s="12">
        <f t="shared" si="0"/>
        <v>1</v>
      </c>
      <c r="BA2" s="12" t="str">
        <f t="shared" ref="BA2:BA26" si="1">IF(K112="","",K112)</f>
        <v>デジタル入力ユニット</v>
      </c>
      <c r="BB2" s="12" t="str">
        <f t="shared" ref="BB2:BR16" si="2">IF(L112="","",L112)</f>
        <v>EX600-DXPB</v>
      </c>
      <c r="BC2" s="12" t="str">
        <f t="shared" si="2"/>
        <v/>
      </c>
      <c r="BD2" s="12" t="str">
        <f t="shared" si="2"/>
        <v/>
      </c>
      <c r="BE2" s="12" t="str">
        <f t="shared" si="2"/>
        <v/>
      </c>
      <c r="BF2" s="12" t="str">
        <f t="shared" si="2"/>
        <v/>
      </c>
      <c r="BG2" s="12" t="str">
        <f t="shared" si="2"/>
        <v/>
      </c>
      <c r="BH2" s="12" t="str">
        <f t="shared" si="2"/>
        <v/>
      </c>
      <c r="BI2" s="12" t="str">
        <f t="shared" si="2"/>
        <v/>
      </c>
      <c r="BJ2" s="12" t="str">
        <f t="shared" si="2"/>
        <v/>
      </c>
      <c r="BK2" s="12" t="str">
        <f t="shared" si="2"/>
        <v/>
      </c>
      <c r="BL2" s="12" t="str">
        <f t="shared" si="2"/>
        <v/>
      </c>
      <c r="BM2" s="12" t="str">
        <f t="shared" si="2"/>
        <v/>
      </c>
      <c r="BN2" s="12" t="str">
        <f t="shared" si="2"/>
        <v/>
      </c>
      <c r="BO2" s="12" t="str">
        <f t="shared" si="2"/>
        <v/>
      </c>
      <c r="BP2" s="12" t="str">
        <f t="shared" si="2"/>
        <v/>
      </c>
      <c r="BQ2" s="12" t="str">
        <f t="shared" si="2"/>
        <v/>
      </c>
      <c r="BR2" s="12" t="str">
        <f t="shared" si="2"/>
        <v/>
      </c>
    </row>
    <row r="3" spans="1:70" ht="13.5" customHeight="1" x14ac:dyDescent="0.15">
      <c r="A3" s="92"/>
      <c r="B3" s="369" t="str">
        <f>IF(OR(仕様書作成!R6&lt;&gt;"",仕様書作成!Z6&lt;&gt;""),発注情報!F3,IF(OR('I Oユニット部選択'!I1&lt;&gt;"",'I Oユニット部選択'!W1&lt;&gt;""),発注情報!F4,""))</f>
        <v/>
      </c>
      <c r="C3" s="12" t="s">
        <v>695</v>
      </c>
      <c r="F3" s="12" t="s">
        <v>759</v>
      </c>
      <c r="G3" s="12" t="str">
        <f>IF(COUNTIF(O3,"*SY71*"),$H$3,IF(COUNTIF(O3,"*SY72*"),$H$4,IF(COUNTIF(O3,"*SY73*"),$H$5,IF(COUNTIF(O3,"*SY74*"),$H$6,IF(COUNTIF(O3,"*SY75*"),$H$7,IF(COUNTIF(O3,"*78*"),$H$12,IF(COUNTIF(O3,"*79*"),$H$13,"")))))))</f>
        <v/>
      </c>
      <c r="H3" s="12" t="s">
        <v>700</v>
      </c>
      <c r="J3" s="12">
        <v>1</v>
      </c>
      <c r="K3" s="12" t="str">
        <f t="shared" ref="K3:K26" si="3">IF(G3="",P3,G3)</f>
        <v/>
      </c>
      <c r="L3" s="12" t="str">
        <f>O3</f>
        <v/>
      </c>
      <c r="M3" s="12" t="str">
        <f t="shared" ref="M3:M26" si="4">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5">IF($L3="","",IF($L3=T$2,"O",""))</f>
        <v/>
      </c>
      <c r="U3" s="12" t="str">
        <f t="shared" si="5"/>
        <v/>
      </c>
      <c r="V3" s="12" t="str">
        <f t="shared" si="5"/>
        <v/>
      </c>
      <c r="W3" s="12" t="str">
        <f t="shared" si="5"/>
        <v/>
      </c>
      <c r="X3" s="12" t="str">
        <f t="shared" si="5"/>
        <v/>
      </c>
      <c r="Y3" s="12" t="str">
        <f t="shared" si="5"/>
        <v/>
      </c>
      <c r="Z3" s="12" t="str">
        <f t="shared" si="5"/>
        <v/>
      </c>
      <c r="AA3" s="12" t="str">
        <f t="shared" si="5"/>
        <v/>
      </c>
      <c r="AB3" s="12" t="str">
        <f t="shared" si="5"/>
        <v/>
      </c>
      <c r="AC3" s="12" t="str">
        <f t="shared" si="5"/>
        <v/>
      </c>
      <c r="AD3" s="12" t="str">
        <f t="shared" si="5"/>
        <v/>
      </c>
      <c r="AE3" s="12" t="str">
        <f t="shared" si="5"/>
        <v/>
      </c>
      <c r="AF3" s="12" t="str">
        <f t="shared" si="5"/>
        <v/>
      </c>
      <c r="AG3" s="12" t="str">
        <f t="shared" si="5"/>
        <v/>
      </c>
      <c r="AH3" s="12" t="str">
        <f t="shared" si="5"/>
        <v/>
      </c>
      <c r="AI3" s="12" t="str">
        <f t="shared" si="5"/>
        <v/>
      </c>
      <c r="AJ3" s="12" t="str">
        <f t="shared" ref="AJ3:AQ17" si="6">IF($L3="","",IF($L3=AJ$2,"O",""))</f>
        <v/>
      </c>
      <c r="AK3" s="12" t="str">
        <f t="shared" si="6"/>
        <v/>
      </c>
      <c r="AL3" s="12" t="str">
        <f t="shared" si="6"/>
        <v/>
      </c>
      <c r="AM3" s="12" t="str">
        <f t="shared" si="6"/>
        <v/>
      </c>
      <c r="AN3" s="12" t="str">
        <f t="shared" si="6"/>
        <v/>
      </c>
      <c r="AO3" s="12" t="str">
        <f t="shared" si="6"/>
        <v/>
      </c>
      <c r="AP3" s="12" t="str">
        <f t="shared" si="6"/>
        <v/>
      </c>
      <c r="AQ3" s="12" t="str">
        <f t="shared" si="6"/>
        <v/>
      </c>
      <c r="AT3" s="12" t="str">
        <f t="shared" si="0"/>
        <v/>
      </c>
      <c r="AU3" s="12" t="str">
        <f t="shared" si="0"/>
        <v/>
      </c>
      <c r="AV3" s="12" t="str">
        <f t="shared" si="0"/>
        <v/>
      </c>
      <c r="BA3" s="12" t="str">
        <f t="shared" si="1"/>
        <v>デジタル入力ユニット</v>
      </c>
      <c r="BB3" s="12" t="str">
        <f t="shared" si="2"/>
        <v>EX600-DXPC</v>
      </c>
      <c r="BC3" s="12" t="str">
        <f t="shared" si="2"/>
        <v/>
      </c>
      <c r="BD3" s="12" t="str">
        <f t="shared" si="2"/>
        <v/>
      </c>
      <c r="BE3" s="12" t="str">
        <f t="shared" si="2"/>
        <v/>
      </c>
      <c r="BF3" s="12" t="str">
        <f t="shared" si="2"/>
        <v/>
      </c>
      <c r="BG3" s="12" t="str">
        <f t="shared" si="2"/>
        <v/>
      </c>
      <c r="BH3" s="12" t="str">
        <f t="shared" si="2"/>
        <v/>
      </c>
      <c r="BI3" s="12" t="str">
        <f t="shared" si="2"/>
        <v/>
      </c>
      <c r="BJ3" s="12" t="str">
        <f t="shared" si="2"/>
        <v/>
      </c>
      <c r="BK3" s="12" t="str">
        <f t="shared" si="2"/>
        <v/>
      </c>
      <c r="BL3" s="12" t="str">
        <f t="shared" si="2"/>
        <v/>
      </c>
      <c r="BM3" s="12" t="str">
        <f t="shared" si="2"/>
        <v/>
      </c>
      <c r="BN3" s="12" t="str">
        <f t="shared" si="2"/>
        <v/>
      </c>
      <c r="BO3" s="12" t="str">
        <f t="shared" si="2"/>
        <v/>
      </c>
      <c r="BP3" s="12" t="str">
        <f t="shared" si="2"/>
        <v/>
      </c>
      <c r="BQ3" s="12" t="str">
        <f t="shared" si="2"/>
        <v/>
      </c>
      <c r="BR3" s="12" t="str">
        <f t="shared" si="2"/>
        <v/>
      </c>
    </row>
    <row r="4" spans="1:70" ht="18" customHeight="1" x14ac:dyDescent="0.15">
      <c r="A4" s="147"/>
      <c r="B4" s="148" t="s">
        <v>304</v>
      </c>
      <c r="C4" s="148" t="s">
        <v>305</v>
      </c>
      <c r="D4" s="147" t="s">
        <v>522</v>
      </c>
      <c r="E4" s="147" t="s">
        <v>306</v>
      </c>
      <c r="F4" s="12" t="s">
        <v>760</v>
      </c>
      <c r="G4" s="12" t="str">
        <f t="shared" ref="G4:G26" si="7">IF(COUNTIF(O4,"*SY71*"),$H$3,IF(COUNTIF(O4,"*SY72*"),$H$4,IF(COUNTIF(O4,"*SY73*"),$H$5,IF(COUNTIF(O4,"*SY74*"),$H$6,IF(COUNTIF(O4,"*SY75*"),$H$7,IF(COUNTIF(O4,"*78*"),$H$12,IF(COUNTIF(O4,"*79*"),$H$13,"")))))))</f>
        <v/>
      </c>
      <c r="H4" s="12" t="s">
        <v>701</v>
      </c>
      <c r="J4" s="12">
        <v>2</v>
      </c>
      <c r="K4" s="12" t="str">
        <f t="shared" si="3"/>
        <v/>
      </c>
      <c r="L4" s="12" t="str">
        <f>IF(O4=O3,"",O4)</f>
        <v/>
      </c>
      <c r="M4" s="12" t="str">
        <f t="shared" si="4"/>
        <v/>
      </c>
      <c r="N4" s="12" t="str">
        <f t="shared" ref="N4:N26" si="8">IF(OR(L4="",L4=$L$27,L4=$L$28,L4=$L$29,L4=$L$30,L4=$L$31,L4=$L$33,L4=$L$34,L4=$L$35,L4=$L$36,L4=$L$37),"",COUNTIF($O$3:$O$26,$L4))</f>
        <v/>
      </c>
      <c r="O4" s="12" t="str">
        <f>仕様書作成!L8</f>
        <v/>
      </c>
      <c r="P4" s="12" t="str">
        <f t="shared" ref="P4:P26" si="9">IF(COUNTIF(O4,"*同時*"),$H$14,IF(COUNTIF(O4,"*型式*"),$H$14,IF(COUNTIF(O4,"*26*"),$H$11,IF(COUNTIF(O4,"*SY7A*"),$H$8,IF(COUNTIF(O4,"*SY7B*"),$H$9,IF(COUNTIF(O4,"*SY7C*"),$H$10,""))))))</f>
        <v/>
      </c>
      <c r="T4" s="12" t="str">
        <f t="shared" si="5"/>
        <v/>
      </c>
      <c r="U4" s="12" t="str">
        <f t="shared" si="5"/>
        <v/>
      </c>
      <c r="V4" s="12" t="str">
        <f t="shared" si="5"/>
        <v/>
      </c>
      <c r="W4" s="12" t="str">
        <f t="shared" si="5"/>
        <v/>
      </c>
      <c r="X4" s="12" t="str">
        <f t="shared" si="5"/>
        <v/>
      </c>
      <c r="Y4" s="12" t="str">
        <f t="shared" si="5"/>
        <v/>
      </c>
      <c r="Z4" s="12" t="str">
        <f t="shared" si="5"/>
        <v/>
      </c>
      <c r="AA4" s="12" t="str">
        <f t="shared" si="5"/>
        <v/>
      </c>
      <c r="AB4" s="12" t="str">
        <f t="shared" si="5"/>
        <v/>
      </c>
      <c r="AC4" s="12" t="str">
        <f t="shared" si="5"/>
        <v/>
      </c>
      <c r="AD4" s="12" t="str">
        <f t="shared" si="5"/>
        <v/>
      </c>
      <c r="AE4" s="12" t="str">
        <f t="shared" si="5"/>
        <v/>
      </c>
      <c r="AF4" s="12" t="str">
        <f t="shared" si="5"/>
        <v/>
      </c>
      <c r="AG4" s="12" t="str">
        <f t="shared" si="5"/>
        <v/>
      </c>
      <c r="AH4" s="12" t="str">
        <f t="shared" si="5"/>
        <v/>
      </c>
      <c r="AI4" s="12" t="str">
        <f t="shared" si="5"/>
        <v/>
      </c>
      <c r="AJ4" s="12" t="str">
        <f t="shared" si="6"/>
        <v/>
      </c>
      <c r="AK4" s="12" t="str">
        <f t="shared" si="6"/>
        <v/>
      </c>
      <c r="AL4" s="12" t="str">
        <f t="shared" si="6"/>
        <v/>
      </c>
      <c r="AM4" s="12" t="str">
        <f t="shared" si="6"/>
        <v/>
      </c>
      <c r="AN4" s="12" t="str">
        <f t="shared" si="6"/>
        <v/>
      </c>
      <c r="AO4" s="12" t="str">
        <f t="shared" si="6"/>
        <v/>
      </c>
      <c r="AP4" s="12" t="str">
        <f t="shared" si="6"/>
        <v/>
      </c>
      <c r="AQ4" s="12" t="str">
        <f t="shared" si="6"/>
        <v/>
      </c>
      <c r="AT4" s="12" t="str">
        <f t="shared" si="0"/>
        <v/>
      </c>
      <c r="AU4" s="12" t="str">
        <f t="shared" si="0"/>
        <v/>
      </c>
      <c r="AV4" s="12" t="str">
        <f t="shared" si="0"/>
        <v/>
      </c>
      <c r="BA4" s="12" t="str">
        <f t="shared" si="1"/>
        <v>デジタル入力ユニット</v>
      </c>
      <c r="BB4" s="12" t="str">
        <f t="shared" si="2"/>
        <v>EX600-DXPC1</v>
      </c>
      <c r="BC4" s="12" t="str">
        <f t="shared" si="2"/>
        <v/>
      </c>
      <c r="BD4" s="12" t="str">
        <f t="shared" si="2"/>
        <v/>
      </c>
      <c r="BE4" s="12" t="str">
        <f t="shared" si="2"/>
        <v/>
      </c>
      <c r="BF4" s="12" t="str">
        <f t="shared" si="2"/>
        <v/>
      </c>
      <c r="BG4" s="12" t="str">
        <f t="shared" si="2"/>
        <v/>
      </c>
      <c r="BH4" s="12" t="str">
        <f t="shared" si="2"/>
        <v/>
      </c>
      <c r="BI4" s="12" t="str">
        <f t="shared" si="2"/>
        <v/>
      </c>
      <c r="BJ4" s="12" t="str">
        <f t="shared" si="2"/>
        <v/>
      </c>
      <c r="BK4" s="12" t="str">
        <f t="shared" si="2"/>
        <v/>
      </c>
      <c r="BL4" s="12" t="str">
        <f t="shared" si="2"/>
        <v/>
      </c>
      <c r="BM4" s="12" t="str">
        <f t="shared" si="2"/>
        <v/>
      </c>
      <c r="BN4" s="12" t="str">
        <f t="shared" si="2"/>
        <v/>
      </c>
      <c r="BO4" s="12" t="str">
        <f t="shared" si="2"/>
        <v/>
      </c>
      <c r="BP4" s="12" t="str">
        <f t="shared" si="2"/>
        <v/>
      </c>
      <c r="BQ4" s="12" t="str">
        <f t="shared" si="2"/>
        <v/>
      </c>
      <c r="BR4" s="12" t="str">
        <f t="shared" si="2"/>
        <v/>
      </c>
    </row>
    <row r="5" spans="1:70" ht="18" customHeight="1" x14ac:dyDescent="0.15">
      <c r="A5" s="149">
        <v>1</v>
      </c>
      <c r="B5" s="150" t="str">
        <f>IF(ISERROR(AT144)=TRUE,"",AT144)</f>
        <v>マニホールドベース</v>
      </c>
      <c r="C5" s="155" t="str">
        <f>IF(ISERROR(AU144)=TRUE,"",IF(B5="","",AU144))</f>
        <v>必須項目に入力漏れがあります</v>
      </c>
      <c r="D5" s="151">
        <f>IF(ISERROR(AV144)=TRUE,"",IF(C5="","",AV144))</f>
        <v>1</v>
      </c>
      <c r="E5" s="152">
        <f t="shared" ref="E5:E46" si="10">IF(D5="","",D5*$D$2)</f>
        <v>1</v>
      </c>
      <c r="G5" s="12" t="str">
        <f t="shared" si="7"/>
        <v/>
      </c>
      <c r="H5" s="12" t="s">
        <v>702</v>
      </c>
      <c r="J5" s="12">
        <v>3</v>
      </c>
      <c r="K5" s="12" t="str">
        <f t="shared" si="3"/>
        <v/>
      </c>
      <c r="L5" s="12" t="str">
        <f>IF(COUNTIF($O$3:O4,O5)&gt;=1,"",O5)</f>
        <v/>
      </c>
      <c r="M5" s="12" t="str">
        <f t="shared" si="4"/>
        <v/>
      </c>
      <c r="N5" s="12" t="str">
        <f t="shared" si="8"/>
        <v/>
      </c>
      <c r="O5" s="12" t="str">
        <f>仕様書作成!M8</f>
        <v/>
      </c>
      <c r="P5" s="12" t="str">
        <f t="shared" si="9"/>
        <v/>
      </c>
      <c r="T5" s="12" t="str">
        <f t="shared" si="5"/>
        <v/>
      </c>
      <c r="U5" s="12" t="str">
        <f t="shared" si="5"/>
        <v/>
      </c>
      <c r="V5" s="12" t="str">
        <f t="shared" si="5"/>
        <v/>
      </c>
      <c r="W5" s="12" t="str">
        <f t="shared" si="5"/>
        <v/>
      </c>
      <c r="X5" s="12" t="str">
        <f t="shared" si="5"/>
        <v/>
      </c>
      <c r="Y5" s="12" t="str">
        <f t="shared" si="5"/>
        <v/>
      </c>
      <c r="Z5" s="12" t="str">
        <f t="shared" si="5"/>
        <v/>
      </c>
      <c r="AA5" s="12" t="str">
        <f t="shared" si="5"/>
        <v/>
      </c>
      <c r="AB5" s="12" t="str">
        <f t="shared" si="5"/>
        <v/>
      </c>
      <c r="AC5" s="12" t="str">
        <f t="shared" si="5"/>
        <v/>
      </c>
      <c r="AD5" s="12" t="str">
        <f t="shared" si="5"/>
        <v/>
      </c>
      <c r="AE5" s="12" t="str">
        <f t="shared" si="5"/>
        <v/>
      </c>
      <c r="AF5" s="12" t="str">
        <f t="shared" si="5"/>
        <v/>
      </c>
      <c r="AG5" s="12" t="str">
        <f t="shared" si="5"/>
        <v/>
      </c>
      <c r="AH5" s="12" t="str">
        <f t="shared" si="5"/>
        <v/>
      </c>
      <c r="AI5" s="12" t="str">
        <f t="shared" si="5"/>
        <v/>
      </c>
      <c r="AJ5" s="12" t="str">
        <f t="shared" si="6"/>
        <v/>
      </c>
      <c r="AK5" s="12" t="str">
        <f t="shared" si="6"/>
        <v/>
      </c>
      <c r="AL5" s="12" t="str">
        <f t="shared" si="6"/>
        <v/>
      </c>
      <c r="AM5" s="12" t="str">
        <f t="shared" si="6"/>
        <v/>
      </c>
      <c r="AN5" s="12" t="str">
        <f t="shared" si="6"/>
        <v/>
      </c>
      <c r="AO5" s="12" t="str">
        <f t="shared" si="6"/>
        <v/>
      </c>
      <c r="AP5" s="12" t="str">
        <f t="shared" si="6"/>
        <v/>
      </c>
      <c r="AQ5" s="12" t="str">
        <f t="shared" si="6"/>
        <v/>
      </c>
      <c r="AT5" s="12" t="str">
        <f t="shared" si="0"/>
        <v/>
      </c>
      <c r="AU5" s="12" t="str">
        <f t="shared" si="0"/>
        <v/>
      </c>
      <c r="AV5" s="12" t="str">
        <f t="shared" si="0"/>
        <v/>
      </c>
      <c r="BA5" s="12" t="str">
        <f t="shared" si="1"/>
        <v>デジタル入力ユニット</v>
      </c>
      <c r="BB5" s="12" t="str">
        <f t="shared" si="2"/>
        <v>EX600-DXPD</v>
      </c>
      <c r="BC5" s="12" t="str">
        <f t="shared" si="2"/>
        <v/>
      </c>
      <c r="BD5" s="12" t="str">
        <f t="shared" si="2"/>
        <v/>
      </c>
      <c r="BE5" s="12" t="str">
        <f t="shared" si="2"/>
        <v/>
      </c>
      <c r="BF5" s="12" t="str">
        <f t="shared" si="2"/>
        <v/>
      </c>
      <c r="BG5" s="12" t="str">
        <f t="shared" si="2"/>
        <v/>
      </c>
      <c r="BH5" s="12" t="str">
        <f t="shared" si="2"/>
        <v/>
      </c>
      <c r="BI5" s="12" t="str">
        <f t="shared" si="2"/>
        <v/>
      </c>
      <c r="BJ5" s="12" t="str">
        <f t="shared" si="2"/>
        <v/>
      </c>
      <c r="BK5" s="12" t="str">
        <f t="shared" si="2"/>
        <v/>
      </c>
      <c r="BL5" s="12" t="str">
        <f t="shared" si="2"/>
        <v/>
      </c>
      <c r="BM5" s="12" t="str">
        <f t="shared" si="2"/>
        <v/>
      </c>
      <c r="BN5" s="12" t="str">
        <f t="shared" si="2"/>
        <v/>
      </c>
      <c r="BO5" s="12" t="str">
        <f t="shared" si="2"/>
        <v/>
      </c>
      <c r="BP5" s="12" t="str">
        <f t="shared" si="2"/>
        <v/>
      </c>
      <c r="BQ5" s="12" t="str">
        <f t="shared" si="2"/>
        <v/>
      </c>
      <c r="BR5" s="12" t="str">
        <f t="shared" si="2"/>
        <v/>
      </c>
    </row>
    <row r="6" spans="1:70" ht="18" customHeight="1" x14ac:dyDescent="0.15">
      <c r="A6" s="149">
        <v>2</v>
      </c>
      <c r="B6" s="150" t="str">
        <f t="shared" ref="B6:B40" si="11">IF(ISERROR(AT145)=TRUE,"",AT145)</f>
        <v/>
      </c>
      <c r="C6" s="155" t="str">
        <f t="shared" ref="C6:C40" si="12">IF(ISERROR(AU145)=TRUE,"",IF(B6="","","*"&amp;AU145))</f>
        <v/>
      </c>
      <c r="D6" s="151" t="str">
        <f t="shared" ref="D6:D40" si="13">IF(ISERROR(AV145)=TRUE,"",IF(C6="","",AV145))</f>
        <v/>
      </c>
      <c r="E6" s="152" t="str">
        <f t="shared" si="10"/>
        <v/>
      </c>
      <c r="G6" s="12" t="str">
        <f t="shared" si="7"/>
        <v/>
      </c>
      <c r="H6" s="12" t="s">
        <v>703</v>
      </c>
      <c r="J6" s="12">
        <v>4</v>
      </c>
      <c r="K6" s="12" t="str">
        <f t="shared" si="3"/>
        <v/>
      </c>
      <c r="L6" s="12" t="str">
        <f>IF(COUNTIF($O$3:O5,O6)&gt;=1,"",O6)</f>
        <v/>
      </c>
      <c r="M6" s="12" t="str">
        <f t="shared" si="4"/>
        <v/>
      </c>
      <c r="N6" s="12" t="str">
        <f t="shared" si="8"/>
        <v/>
      </c>
      <c r="O6" s="12" t="str">
        <f>仕様書作成!N8</f>
        <v/>
      </c>
      <c r="P6" s="12" t="str">
        <f t="shared" si="9"/>
        <v/>
      </c>
      <c r="T6" s="12" t="str">
        <f t="shared" si="5"/>
        <v/>
      </c>
      <c r="U6" s="12" t="str">
        <f t="shared" si="5"/>
        <v/>
      </c>
      <c r="V6" s="12" t="str">
        <f t="shared" si="5"/>
        <v/>
      </c>
      <c r="W6" s="12" t="str">
        <f t="shared" si="5"/>
        <v/>
      </c>
      <c r="X6" s="12" t="str">
        <f t="shared" si="5"/>
        <v/>
      </c>
      <c r="Y6" s="12" t="str">
        <f t="shared" si="5"/>
        <v/>
      </c>
      <c r="Z6" s="12" t="str">
        <f t="shared" si="5"/>
        <v/>
      </c>
      <c r="AA6" s="12" t="str">
        <f t="shared" si="5"/>
        <v/>
      </c>
      <c r="AB6" s="12" t="str">
        <f t="shared" si="5"/>
        <v/>
      </c>
      <c r="AC6" s="12" t="str">
        <f t="shared" si="5"/>
        <v/>
      </c>
      <c r="AD6" s="12" t="str">
        <f t="shared" si="5"/>
        <v/>
      </c>
      <c r="AE6" s="12" t="str">
        <f t="shared" si="5"/>
        <v/>
      </c>
      <c r="AF6" s="12" t="str">
        <f t="shared" si="5"/>
        <v/>
      </c>
      <c r="AG6" s="12" t="str">
        <f t="shared" si="5"/>
        <v/>
      </c>
      <c r="AH6" s="12" t="str">
        <f t="shared" si="5"/>
        <v/>
      </c>
      <c r="AI6" s="12" t="str">
        <f t="shared" si="5"/>
        <v/>
      </c>
      <c r="AJ6" s="12" t="str">
        <f t="shared" si="6"/>
        <v/>
      </c>
      <c r="AK6" s="12" t="str">
        <f t="shared" si="6"/>
        <v/>
      </c>
      <c r="AL6" s="12" t="str">
        <f t="shared" si="6"/>
        <v/>
      </c>
      <c r="AM6" s="12" t="str">
        <f t="shared" si="6"/>
        <v/>
      </c>
      <c r="AN6" s="12" t="str">
        <f t="shared" si="6"/>
        <v/>
      </c>
      <c r="AO6" s="12" t="str">
        <f t="shared" si="6"/>
        <v/>
      </c>
      <c r="AP6" s="12" t="str">
        <f t="shared" si="6"/>
        <v/>
      </c>
      <c r="AQ6" s="12" t="str">
        <f t="shared" si="6"/>
        <v/>
      </c>
      <c r="AT6" s="12" t="str">
        <f t="shared" si="0"/>
        <v/>
      </c>
      <c r="AU6" s="12" t="str">
        <f t="shared" si="0"/>
        <v/>
      </c>
      <c r="AV6" s="12" t="str">
        <f t="shared" si="0"/>
        <v/>
      </c>
      <c r="BA6" s="12" t="str">
        <f t="shared" si="1"/>
        <v>デジタル入力ユニット</v>
      </c>
      <c r="BB6" s="12" t="str">
        <f t="shared" si="2"/>
        <v>EX600-DXPE</v>
      </c>
      <c r="BC6" s="12" t="str">
        <f t="shared" si="2"/>
        <v/>
      </c>
      <c r="BD6" s="12" t="str">
        <f t="shared" si="2"/>
        <v/>
      </c>
      <c r="BE6" s="12" t="str">
        <f t="shared" si="2"/>
        <v/>
      </c>
      <c r="BF6" s="12" t="str">
        <f t="shared" si="2"/>
        <v/>
      </c>
      <c r="BG6" s="12" t="str">
        <f t="shared" si="2"/>
        <v/>
      </c>
      <c r="BH6" s="12" t="str">
        <f t="shared" si="2"/>
        <v/>
      </c>
      <c r="BI6" s="12" t="str">
        <f t="shared" si="2"/>
        <v/>
      </c>
      <c r="BJ6" s="12" t="str">
        <f t="shared" si="2"/>
        <v/>
      </c>
      <c r="BK6" s="12" t="str">
        <f t="shared" si="2"/>
        <v/>
      </c>
      <c r="BL6" s="12" t="str">
        <f t="shared" si="2"/>
        <v/>
      </c>
      <c r="BM6" s="12" t="str">
        <f t="shared" si="2"/>
        <v/>
      </c>
      <c r="BN6" s="12" t="str">
        <f t="shared" si="2"/>
        <v/>
      </c>
      <c r="BO6" s="12" t="str">
        <f t="shared" si="2"/>
        <v/>
      </c>
      <c r="BP6" s="12" t="str">
        <f t="shared" si="2"/>
        <v/>
      </c>
      <c r="BQ6" s="12" t="str">
        <f t="shared" si="2"/>
        <v/>
      </c>
      <c r="BR6" s="12" t="str">
        <f t="shared" si="2"/>
        <v/>
      </c>
    </row>
    <row r="7" spans="1:70" ht="18" customHeight="1" x14ac:dyDescent="0.15">
      <c r="A7" s="149">
        <v>3</v>
      </c>
      <c r="B7" s="150" t="str">
        <f t="shared" si="11"/>
        <v/>
      </c>
      <c r="C7" s="155" t="str">
        <f t="shared" si="12"/>
        <v/>
      </c>
      <c r="D7" s="151" t="str">
        <f t="shared" si="13"/>
        <v/>
      </c>
      <c r="E7" s="152" t="str">
        <f t="shared" si="10"/>
        <v/>
      </c>
      <c r="G7" s="12" t="str">
        <f t="shared" si="7"/>
        <v/>
      </c>
      <c r="H7" s="12" t="s">
        <v>704</v>
      </c>
      <c r="J7" s="12">
        <v>5</v>
      </c>
      <c r="K7" s="12" t="str">
        <f t="shared" si="3"/>
        <v/>
      </c>
      <c r="L7" s="12" t="str">
        <f>IF(COUNTIF($O$3:O6,O7)&gt;=1,"",O7)</f>
        <v/>
      </c>
      <c r="M7" s="12" t="str">
        <f t="shared" si="4"/>
        <v/>
      </c>
      <c r="N7" s="12" t="str">
        <f t="shared" si="8"/>
        <v/>
      </c>
      <c r="O7" s="12" t="str">
        <f>仕様書作成!O8</f>
        <v/>
      </c>
      <c r="P7" s="12" t="str">
        <f t="shared" si="9"/>
        <v/>
      </c>
      <c r="T7" s="12" t="str">
        <f t="shared" si="5"/>
        <v/>
      </c>
      <c r="U7" s="12" t="str">
        <f t="shared" si="5"/>
        <v/>
      </c>
      <c r="V7" s="12" t="str">
        <f t="shared" si="5"/>
        <v/>
      </c>
      <c r="W7" s="12" t="str">
        <f t="shared" si="5"/>
        <v/>
      </c>
      <c r="X7" s="12" t="str">
        <f t="shared" si="5"/>
        <v/>
      </c>
      <c r="Y7" s="12" t="str">
        <f t="shared" si="5"/>
        <v/>
      </c>
      <c r="Z7" s="12" t="str">
        <f t="shared" si="5"/>
        <v/>
      </c>
      <c r="AA7" s="12" t="str">
        <f t="shared" si="5"/>
        <v/>
      </c>
      <c r="AB7" s="12" t="str">
        <f t="shared" si="5"/>
        <v/>
      </c>
      <c r="AC7" s="12" t="str">
        <f t="shared" si="5"/>
        <v/>
      </c>
      <c r="AD7" s="12" t="str">
        <f t="shared" si="5"/>
        <v/>
      </c>
      <c r="AE7" s="12" t="str">
        <f t="shared" si="5"/>
        <v/>
      </c>
      <c r="AF7" s="12" t="str">
        <f t="shared" si="5"/>
        <v/>
      </c>
      <c r="AG7" s="12" t="str">
        <f t="shared" si="5"/>
        <v/>
      </c>
      <c r="AH7" s="12" t="str">
        <f t="shared" si="5"/>
        <v/>
      </c>
      <c r="AI7" s="12" t="str">
        <f t="shared" si="5"/>
        <v/>
      </c>
      <c r="AJ7" s="12" t="str">
        <f t="shared" si="6"/>
        <v/>
      </c>
      <c r="AK7" s="12" t="str">
        <f t="shared" si="6"/>
        <v/>
      </c>
      <c r="AL7" s="12" t="str">
        <f t="shared" si="6"/>
        <v/>
      </c>
      <c r="AM7" s="12" t="str">
        <f t="shared" si="6"/>
        <v/>
      </c>
      <c r="AN7" s="12" t="str">
        <f t="shared" si="6"/>
        <v/>
      </c>
      <c r="AO7" s="12" t="str">
        <f t="shared" si="6"/>
        <v/>
      </c>
      <c r="AP7" s="12" t="str">
        <f t="shared" si="6"/>
        <v/>
      </c>
      <c r="AQ7" s="12" t="str">
        <f t="shared" si="6"/>
        <v/>
      </c>
      <c r="AT7" s="12" t="str">
        <f t="shared" si="0"/>
        <v/>
      </c>
      <c r="AU7" s="12" t="str">
        <f t="shared" si="0"/>
        <v/>
      </c>
      <c r="AV7" s="12" t="str">
        <f t="shared" si="0"/>
        <v/>
      </c>
      <c r="BA7" s="12" t="str">
        <f t="shared" si="1"/>
        <v>デジタル入力ユニット</v>
      </c>
      <c r="BB7" s="12" t="str">
        <f t="shared" si="2"/>
        <v>EX600-DXPF</v>
      </c>
      <c r="BC7" s="12" t="str">
        <f t="shared" si="2"/>
        <v/>
      </c>
      <c r="BD7" s="12" t="str">
        <f t="shared" si="2"/>
        <v/>
      </c>
      <c r="BE7" s="12" t="str">
        <f t="shared" si="2"/>
        <v/>
      </c>
      <c r="BF7" s="12" t="str">
        <f t="shared" si="2"/>
        <v/>
      </c>
      <c r="BG7" s="12" t="str">
        <f t="shared" si="2"/>
        <v/>
      </c>
      <c r="BH7" s="12" t="str">
        <f t="shared" si="2"/>
        <v/>
      </c>
      <c r="BI7" s="12" t="str">
        <f t="shared" si="2"/>
        <v/>
      </c>
      <c r="BJ7" s="12" t="str">
        <f t="shared" si="2"/>
        <v/>
      </c>
      <c r="BK7" s="12" t="str">
        <f t="shared" si="2"/>
        <v/>
      </c>
      <c r="BL7" s="12" t="str">
        <f t="shared" si="2"/>
        <v/>
      </c>
      <c r="BM7" s="12" t="str">
        <f t="shared" si="2"/>
        <v/>
      </c>
      <c r="BN7" s="12" t="str">
        <f t="shared" si="2"/>
        <v/>
      </c>
      <c r="BO7" s="12" t="str">
        <f t="shared" si="2"/>
        <v/>
      </c>
      <c r="BP7" s="12" t="str">
        <f t="shared" si="2"/>
        <v/>
      </c>
      <c r="BQ7" s="12" t="str">
        <f t="shared" si="2"/>
        <v/>
      </c>
      <c r="BR7" s="12" t="str">
        <f t="shared" si="2"/>
        <v/>
      </c>
    </row>
    <row r="8" spans="1:70" ht="18" customHeight="1" x14ac:dyDescent="0.15">
      <c r="A8" s="149">
        <v>4</v>
      </c>
      <c r="B8" s="150" t="str">
        <f t="shared" si="11"/>
        <v/>
      </c>
      <c r="C8" s="155" t="str">
        <f t="shared" si="12"/>
        <v/>
      </c>
      <c r="D8" s="151" t="str">
        <f t="shared" si="13"/>
        <v/>
      </c>
      <c r="E8" s="152" t="str">
        <f t="shared" si="10"/>
        <v/>
      </c>
      <c r="G8" s="12" t="str">
        <f t="shared" si="7"/>
        <v/>
      </c>
      <c r="H8" s="12" t="s">
        <v>705</v>
      </c>
      <c r="J8" s="12">
        <v>6</v>
      </c>
      <c r="K8" s="12" t="str">
        <f t="shared" si="3"/>
        <v/>
      </c>
      <c r="L8" s="12" t="str">
        <f>IF(COUNTIF($O$3:O7,O8)&gt;=1,"",O8)</f>
        <v/>
      </c>
      <c r="M8" s="12" t="str">
        <f t="shared" si="4"/>
        <v/>
      </c>
      <c r="N8" s="12" t="str">
        <f t="shared" si="8"/>
        <v/>
      </c>
      <c r="O8" s="12" t="str">
        <f>仕様書作成!P8</f>
        <v/>
      </c>
      <c r="P8" s="12" t="str">
        <f t="shared" si="9"/>
        <v/>
      </c>
      <c r="T8" s="12" t="str">
        <f t="shared" si="5"/>
        <v/>
      </c>
      <c r="U8" s="12" t="str">
        <f t="shared" si="5"/>
        <v/>
      </c>
      <c r="V8" s="12" t="str">
        <f t="shared" si="5"/>
        <v/>
      </c>
      <c r="W8" s="12" t="str">
        <f t="shared" si="5"/>
        <v/>
      </c>
      <c r="X8" s="12" t="str">
        <f t="shared" si="5"/>
        <v/>
      </c>
      <c r="Y8" s="12" t="str">
        <f t="shared" si="5"/>
        <v/>
      </c>
      <c r="Z8" s="12" t="str">
        <f t="shared" si="5"/>
        <v/>
      </c>
      <c r="AA8" s="12" t="str">
        <f t="shared" si="5"/>
        <v/>
      </c>
      <c r="AB8" s="12" t="str">
        <f t="shared" si="5"/>
        <v/>
      </c>
      <c r="AC8" s="12" t="str">
        <f t="shared" si="5"/>
        <v/>
      </c>
      <c r="AD8" s="12" t="str">
        <f t="shared" si="5"/>
        <v/>
      </c>
      <c r="AE8" s="12" t="str">
        <f t="shared" si="5"/>
        <v/>
      </c>
      <c r="AF8" s="12" t="str">
        <f t="shared" si="5"/>
        <v/>
      </c>
      <c r="AG8" s="12" t="str">
        <f t="shared" si="5"/>
        <v/>
      </c>
      <c r="AH8" s="12" t="str">
        <f t="shared" si="5"/>
        <v/>
      </c>
      <c r="AI8" s="12" t="str">
        <f t="shared" si="5"/>
        <v/>
      </c>
      <c r="AJ8" s="12" t="str">
        <f t="shared" si="6"/>
        <v/>
      </c>
      <c r="AK8" s="12" t="str">
        <f t="shared" si="6"/>
        <v/>
      </c>
      <c r="AL8" s="12" t="str">
        <f t="shared" si="6"/>
        <v/>
      </c>
      <c r="AM8" s="12" t="str">
        <f t="shared" si="6"/>
        <v/>
      </c>
      <c r="AN8" s="12" t="str">
        <f t="shared" si="6"/>
        <v/>
      </c>
      <c r="AO8" s="12" t="str">
        <f t="shared" si="6"/>
        <v/>
      </c>
      <c r="AP8" s="12" t="str">
        <f t="shared" si="6"/>
        <v/>
      </c>
      <c r="AQ8" s="12" t="str">
        <f t="shared" si="6"/>
        <v/>
      </c>
      <c r="AT8" s="12" t="str">
        <f t="shared" si="0"/>
        <v/>
      </c>
      <c r="AU8" s="12" t="str">
        <f t="shared" si="0"/>
        <v/>
      </c>
      <c r="AV8" s="12" t="str">
        <f t="shared" si="0"/>
        <v/>
      </c>
      <c r="BA8" s="12" t="str">
        <f t="shared" si="1"/>
        <v>デジタル入力ユニット</v>
      </c>
      <c r="BB8" s="12" t="str">
        <f t="shared" si="2"/>
        <v>EX600-DXNB</v>
      </c>
      <c r="BC8" s="12" t="str">
        <f t="shared" si="2"/>
        <v/>
      </c>
      <c r="BD8" s="12" t="str">
        <f t="shared" si="2"/>
        <v/>
      </c>
      <c r="BE8" s="12" t="str">
        <f t="shared" si="2"/>
        <v/>
      </c>
      <c r="BF8" s="12" t="str">
        <f t="shared" si="2"/>
        <v/>
      </c>
      <c r="BG8" s="12" t="str">
        <f t="shared" si="2"/>
        <v/>
      </c>
      <c r="BH8" s="12" t="str">
        <f t="shared" si="2"/>
        <v/>
      </c>
      <c r="BI8" s="12" t="str">
        <f t="shared" si="2"/>
        <v/>
      </c>
      <c r="BJ8" s="12" t="str">
        <f t="shared" si="2"/>
        <v/>
      </c>
      <c r="BK8" s="12" t="str">
        <f t="shared" si="2"/>
        <v/>
      </c>
      <c r="BL8" s="12" t="str">
        <f t="shared" si="2"/>
        <v/>
      </c>
      <c r="BM8" s="12" t="str">
        <f t="shared" si="2"/>
        <v/>
      </c>
      <c r="BN8" s="12" t="str">
        <f t="shared" si="2"/>
        <v/>
      </c>
      <c r="BO8" s="12" t="str">
        <f t="shared" si="2"/>
        <v/>
      </c>
      <c r="BP8" s="12" t="str">
        <f t="shared" si="2"/>
        <v/>
      </c>
      <c r="BQ8" s="12" t="str">
        <f t="shared" si="2"/>
        <v/>
      </c>
      <c r="BR8" s="12" t="str">
        <f t="shared" si="2"/>
        <v/>
      </c>
    </row>
    <row r="9" spans="1:70" ht="18" customHeight="1" x14ac:dyDescent="0.15">
      <c r="A9" s="149">
        <v>5</v>
      </c>
      <c r="B9" s="150" t="str">
        <f t="shared" si="11"/>
        <v/>
      </c>
      <c r="C9" s="155" t="str">
        <f t="shared" si="12"/>
        <v/>
      </c>
      <c r="D9" s="151" t="str">
        <f t="shared" si="13"/>
        <v/>
      </c>
      <c r="E9" s="152" t="str">
        <f t="shared" si="10"/>
        <v/>
      </c>
      <c r="G9" s="12" t="str">
        <f t="shared" si="7"/>
        <v/>
      </c>
      <c r="H9" s="12" t="s">
        <v>706</v>
      </c>
      <c r="J9" s="12">
        <v>7</v>
      </c>
      <c r="K9" s="12" t="str">
        <f t="shared" si="3"/>
        <v/>
      </c>
      <c r="L9" s="12" t="str">
        <f>IF(COUNTIF($O$3:O8,O9)&gt;=1,"",O9)</f>
        <v/>
      </c>
      <c r="M9" s="12" t="str">
        <f t="shared" si="4"/>
        <v/>
      </c>
      <c r="N9" s="12" t="str">
        <f t="shared" si="8"/>
        <v/>
      </c>
      <c r="O9" s="12" t="str">
        <f>仕様書作成!Q8</f>
        <v/>
      </c>
      <c r="P9" s="12" t="str">
        <f t="shared" si="9"/>
        <v/>
      </c>
      <c r="T9" s="12" t="str">
        <f t="shared" si="5"/>
        <v/>
      </c>
      <c r="U9" s="12" t="str">
        <f t="shared" si="5"/>
        <v/>
      </c>
      <c r="V9" s="12" t="str">
        <f t="shared" si="5"/>
        <v/>
      </c>
      <c r="W9" s="12" t="str">
        <f t="shared" si="5"/>
        <v/>
      </c>
      <c r="X9" s="12" t="str">
        <f t="shared" si="5"/>
        <v/>
      </c>
      <c r="Y9" s="12" t="str">
        <f t="shared" si="5"/>
        <v/>
      </c>
      <c r="Z9" s="12" t="str">
        <f t="shared" si="5"/>
        <v/>
      </c>
      <c r="AA9" s="12" t="str">
        <f t="shared" si="5"/>
        <v/>
      </c>
      <c r="AB9" s="12" t="str">
        <f t="shared" si="5"/>
        <v/>
      </c>
      <c r="AC9" s="12" t="str">
        <f t="shared" si="5"/>
        <v/>
      </c>
      <c r="AD9" s="12" t="str">
        <f t="shared" si="5"/>
        <v/>
      </c>
      <c r="AE9" s="12" t="str">
        <f t="shared" si="5"/>
        <v/>
      </c>
      <c r="AF9" s="12" t="str">
        <f t="shared" si="5"/>
        <v/>
      </c>
      <c r="AG9" s="12" t="str">
        <f t="shared" si="5"/>
        <v/>
      </c>
      <c r="AH9" s="12" t="str">
        <f t="shared" si="5"/>
        <v/>
      </c>
      <c r="AI9" s="12" t="str">
        <f t="shared" si="5"/>
        <v/>
      </c>
      <c r="AJ9" s="12" t="str">
        <f t="shared" si="6"/>
        <v/>
      </c>
      <c r="AK9" s="12" t="str">
        <f t="shared" si="6"/>
        <v/>
      </c>
      <c r="AL9" s="12" t="str">
        <f t="shared" si="6"/>
        <v/>
      </c>
      <c r="AM9" s="12" t="str">
        <f t="shared" si="6"/>
        <v/>
      </c>
      <c r="AN9" s="12" t="str">
        <f t="shared" si="6"/>
        <v/>
      </c>
      <c r="AO9" s="12" t="str">
        <f t="shared" si="6"/>
        <v/>
      </c>
      <c r="AP9" s="12" t="str">
        <f t="shared" si="6"/>
        <v/>
      </c>
      <c r="AQ9" s="12" t="str">
        <f t="shared" si="6"/>
        <v/>
      </c>
      <c r="AT9" s="12" t="str">
        <f t="shared" si="0"/>
        <v/>
      </c>
      <c r="AU9" s="12" t="str">
        <f t="shared" si="0"/>
        <v/>
      </c>
      <c r="AV9" s="12" t="str">
        <f t="shared" si="0"/>
        <v/>
      </c>
      <c r="BA9" s="12" t="str">
        <f t="shared" si="1"/>
        <v>デジタル入力ユニット</v>
      </c>
      <c r="BB9" s="12" t="str">
        <f t="shared" si="2"/>
        <v>EX600-DXNC</v>
      </c>
      <c r="BC9" s="12" t="str">
        <f t="shared" si="2"/>
        <v/>
      </c>
      <c r="BD9" s="12" t="str">
        <f t="shared" si="2"/>
        <v/>
      </c>
      <c r="BE9" s="12" t="str">
        <f t="shared" si="2"/>
        <v/>
      </c>
      <c r="BF9" s="12" t="str">
        <f t="shared" si="2"/>
        <v/>
      </c>
      <c r="BG9" s="12" t="str">
        <f t="shared" si="2"/>
        <v/>
      </c>
      <c r="BH9" s="12" t="str">
        <f t="shared" si="2"/>
        <v/>
      </c>
      <c r="BI9" s="12" t="str">
        <f t="shared" si="2"/>
        <v/>
      </c>
      <c r="BJ9" s="12" t="str">
        <f t="shared" si="2"/>
        <v/>
      </c>
      <c r="BK9" s="12" t="str">
        <f t="shared" si="2"/>
        <v/>
      </c>
      <c r="BL9" s="12" t="str">
        <f t="shared" si="2"/>
        <v/>
      </c>
      <c r="BM9" s="12" t="str">
        <f t="shared" si="2"/>
        <v/>
      </c>
      <c r="BN9" s="12" t="str">
        <f t="shared" si="2"/>
        <v/>
      </c>
      <c r="BO9" s="12" t="str">
        <f t="shared" si="2"/>
        <v/>
      </c>
      <c r="BP9" s="12" t="str">
        <f t="shared" si="2"/>
        <v/>
      </c>
      <c r="BQ9" s="12" t="str">
        <f t="shared" si="2"/>
        <v/>
      </c>
      <c r="BR9" s="12" t="str">
        <f t="shared" si="2"/>
        <v/>
      </c>
    </row>
    <row r="10" spans="1:70" ht="18" customHeight="1" x14ac:dyDescent="0.15">
      <c r="A10" s="149">
        <v>6</v>
      </c>
      <c r="B10" s="150" t="str">
        <f t="shared" si="11"/>
        <v/>
      </c>
      <c r="C10" s="155" t="str">
        <f t="shared" si="12"/>
        <v/>
      </c>
      <c r="D10" s="151" t="str">
        <f t="shared" si="13"/>
        <v/>
      </c>
      <c r="E10" s="152" t="str">
        <f t="shared" si="10"/>
        <v/>
      </c>
      <c r="G10" s="12" t="str">
        <f t="shared" si="7"/>
        <v/>
      </c>
      <c r="H10" s="12" t="s">
        <v>707</v>
      </c>
      <c r="J10" s="12">
        <v>8</v>
      </c>
      <c r="K10" s="12" t="str">
        <f t="shared" si="3"/>
        <v/>
      </c>
      <c r="L10" s="12" t="str">
        <f>IF(COUNTIF($O$3:O9,O10)&gt;=1,"",O10)</f>
        <v/>
      </c>
      <c r="M10" s="12" t="str">
        <f t="shared" si="4"/>
        <v/>
      </c>
      <c r="N10" s="12" t="str">
        <f t="shared" si="8"/>
        <v/>
      </c>
      <c r="O10" s="12" t="str">
        <f>仕様書作成!R8</f>
        <v/>
      </c>
      <c r="P10" s="12" t="str">
        <f t="shared" si="9"/>
        <v/>
      </c>
      <c r="T10" s="12" t="str">
        <f t="shared" si="5"/>
        <v/>
      </c>
      <c r="U10" s="12" t="str">
        <f t="shared" si="5"/>
        <v/>
      </c>
      <c r="V10" s="12" t="str">
        <f t="shared" si="5"/>
        <v/>
      </c>
      <c r="W10" s="12" t="str">
        <f t="shared" si="5"/>
        <v/>
      </c>
      <c r="X10" s="12" t="str">
        <f t="shared" si="5"/>
        <v/>
      </c>
      <c r="Y10" s="12" t="str">
        <f t="shared" si="5"/>
        <v/>
      </c>
      <c r="Z10" s="12" t="str">
        <f t="shared" si="5"/>
        <v/>
      </c>
      <c r="AA10" s="12" t="str">
        <f t="shared" si="5"/>
        <v/>
      </c>
      <c r="AB10" s="12" t="str">
        <f t="shared" si="5"/>
        <v/>
      </c>
      <c r="AC10" s="12" t="str">
        <f t="shared" si="5"/>
        <v/>
      </c>
      <c r="AD10" s="12" t="str">
        <f t="shared" si="5"/>
        <v/>
      </c>
      <c r="AE10" s="12" t="str">
        <f t="shared" si="5"/>
        <v/>
      </c>
      <c r="AF10" s="12" t="str">
        <f t="shared" si="5"/>
        <v/>
      </c>
      <c r="AG10" s="12" t="str">
        <f t="shared" si="5"/>
        <v/>
      </c>
      <c r="AH10" s="12" t="str">
        <f t="shared" si="5"/>
        <v/>
      </c>
      <c r="AI10" s="12" t="str">
        <f t="shared" si="5"/>
        <v/>
      </c>
      <c r="AJ10" s="12" t="str">
        <f t="shared" si="6"/>
        <v/>
      </c>
      <c r="AK10" s="12" t="str">
        <f t="shared" si="6"/>
        <v/>
      </c>
      <c r="AL10" s="12" t="str">
        <f t="shared" si="6"/>
        <v/>
      </c>
      <c r="AM10" s="12" t="str">
        <f t="shared" si="6"/>
        <v/>
      </c>
      <c r="AN10" s="12" t="str">
        <f t="shared" si="6"/>
        <v/>
      </c>
      <c r="AO10" s="12" t="str">
        <f t="shared" si="6"/>
        <v/>
      </c>
      <c r="AP10" s="12" t="str">
        <f t="shared" si="6"/>
        <v/>
      </c>
      <c r="AQ10" s="12" t="str">
        <f t="shared" si="6"/>
        <v/>
      </c>
      <c r="AT10" s="12" t="str">
        <f t="shared" si="0"/>
        <v/>
      </c>
      <c r="AU10" s="12" t="str">
        <f t="shared" si="0"/>
        <v/>
      </c>
      <c r="AV10" s="12" t="str">
        <f t="shared" si="0"/>
        <v/>
      </c>
      <c r="BA10" s="12" t="str">
        <f t="shared" si="1"/>
        <v>デジタル入力ユニット</v>
      </c>
      <c r="BB10" s="12" t="str">
        <f t="shared" si="2"/>
        <v>EX600-DXNC1</v>
      </c>
      <c r="BC10" s="12" t="str">
        <f t="shared" si="2"/>
        <v/>
      </c>
      <c r="BD10" s="12" t="str">
        <f t="shared" si="2"/>
        <v/>
      </c>
      <c r="BE10" s="12" t="str">
        <f t="shared" si="2"/>
        <v/>
      </c>
      <c r="BF10" s="12" t="str">
        <f t="shared" si="2"/>
        <v/>
      </c>
      <c r="BG10" s="12" t="str">
        <f t="shared" si="2"/>
        <v/>
      </c>
      <c r="BH10" s="12" t="str">
        <f t="shared" si="2"/>
        <v/>
      </c>
      <c r="BI10" s="12" t="str">
        <f t="shared" si="2"/>
        <v/>
      </c>
      <c r="BJ10" s="12" t="str">
        <f t="shared" si="2"/>
        <v/>
      </c>
      <c r="BK10" s="12" t="str">
        <f t="shared" si="2"/>
        <v/>
      </c>
      <c r="BL10" s="12" t="str">
        <f t="shared" si="2"/>
        <v/>
      </c>
      <c r="BM10" s="12" t="str">
        <f t="shared" si="2"/>
        <v/>
      </c>
      <c r="BN10" s="12" t="str">
        <f t="shared" si="2"/>
        <v/>
      </c>
      <c r="BO10" s="12" t="str">
        <f t="shared" si="2"/>
        <v/>
      </c>
      <c r="BP10" s="12" t="str">
        <f t="shared" si="2"/>
        <v/>
      </c>
      <c r="BQ10" s="12" t="str">
        <f t="shared" si="2"/>
        <v/>
      </c>
      <c r="BR10" s="12" t="str">
        <f t="shared" si="2"/>
        <v/>
      </c>
    </row>
    <row r="11" spans="1:70" ht="18" customHeight="1" x14ac:dyDescent="0.15">
      <c r="A11" s="149">
        <v>7</v>
      </c>
      <c r="B11" s="150" t="str">
        <f t="shared" si="11"/>
        <v/>
      </c>
      <c r="C11" s="155" t="str">
        <f t="shared" si="12"/>
        <v/>
      </c>
      <c r="D11" s="151" t="str">
        <f t="shared" si="13"/>
        <v/>
      </c>
      <c r="E11" s="152" t="str">
        <f t="shared" si="10"/>
        <v/>
      </c>
      <c r="G11" s="12" t="str">
        <f t="shared" si="7"/>
        <v/>
      </c>
      <c r="H11" s="12" t="s">
        <v>734</v>
      </c>
      <c r="J11" s="12">
        <v>9</v>
      </c>
      <c r="K11" s="12" t="str">
        <f t="shared" si="3"/>
        <v/>
      </c>
      <c r="L11" s="12" t="str">
        <f>IF(COUNTIF($O$3:O10,O11)&gt;=1,"",O11)</f>
        <v/>
      </c>
      <c r="M11" s="12" t="str">
        <f t="shared" si="4"/>
        <v/>
      </c>
      <c r="N11" s="12" t="str">
        <f t="shared" si="8"/>
        <v/>
      </c>
      <c r="O11" s="12" t="str">
        <f>仕様書作成!S8</f>
        <v/>
      </c>
      <c r="P11" s="12" t="str">
        <f t="shared" si="9"/>
        <v/>
      </c>
      <c r="T11" s="12" t="str">
        <f t="shared" si="5"/>
        <v/>
      </c>
      <c r="U11" s="12" t="str">
        <f t="shared" si="5"/>
        <v/>
      </c>
      <c r="V11" s="12" t="str">
        <f t="shared" si="5"/>
        <v/>
      </c>
      <c r="W11" s="12" t="str">
        <f t="shared" si="5"/>
        <v/>
      </c>
      <c r="X11" s="12" t="str">
        <f t="shared" si="5"/>
        <v/>
      </c>
      <c r="Y11" s="12" t="str">
        <f t="shared" si="5"/>
        <v/>
      </c>
      <c r="Z11" s="12" t="str">
        <f t="shared" si="5"/>
        <v/>
      </c>
      <c r="AA11" s="12" t="str">
        <f t="shared" si="5"/>
        <v/>
      </c>
      <c r="AB11" s="12" t="str">
        <f t="shared" si="5"/>
        <v/>
      </c>
      <c r="AC11" s="12" t="str">
        <f t="shared" si="5"/>
        <v/>
      </c>
      <c r="AD11" s="12" t="str">
        <f t="shared" si="5"/>
        <v/>
      </c>
      <c r="AE11" s="12" t="str">
        <f t="shared" si="5"/>
        <v/>
      </c>
      <c r="AF11" s="12" t="str">
        <f t="shared" si="5"/>
        <v/>
      </c>
      <c r="AG11" s="12" t="str">
        <f t="shared" si="5"/>
        <v/>
      </c>
      <c r="AH11" s="12" t="str">
        <f t="shared" si="5"/>
        <v/>
      </c>
      <c r="AI11" s="12" t="str">
        <f t="shared" si="5"/>
        <v/>
      </c>
      <c r="AJ11" s="12" t="str">
        <f t="shared" si="6"/>
        <v/>
      </c>
      <c r="AK11" s="12" t="str">
        <f t="shared" si="6"/>
        <v/>
      </c>
      <c r="AL11" s="12" t="str">
        <f t="shared" si="6"/>
        <v/>
      </c>
      <c r="AM11" s="12" t="str">
        <f t="shared" si="6"/>
        <v/>
      </c>
      <c r="AN11" s="12" t="str">
        <f t="shared" si="6"/>
        <v/>
      </c>
      <c r="AO11" s="12" t="str">
        <f t="shared" si="6"/>
        <v/>
      </c>
      <c r="AP11" s="12" t="str">
        <f t="shared" si="6"/>
        <v/>
      </c>
      <c r="AQ11" s="12" t="str">
        <f t="shared" si="6"/>
        <v/>
      </c>
      <c r="AT11" s="12" t="str">
        <f t="shared" si="0"/>
        <v/>
      </c>
      <c r="AU11" s="12" t="str">
        <f t="shared" si="0"/>
        <v/>
      </c>
      <c r="AV11" s="12" t="str">
        <f t="shared" si="0"/>
        <v/>
      </c>
      <c r="BA11" s="12" t="str">
        <f t="shared" si="1"/>
        <v>デジタル入力ユニット</v>
      </c>
      <c r="BB11" s="12" t="str">
        <f t="shared" si="2"/>
        <v>EX600-DXND</v>
      </c>
      <c r="BC11" s="12" t="str">
        <f t="shared" si="2"/>
        <v/>
      </c>
      <c r="BD11" s="12" t="str">
        <f t="shared" si="2"/>
        <v/>
      </c>
      <c r="BE11" s="12" t="str">
        <f t="shared" si="2"/>
        <v/>
      </c>
      <c r="BF11" s="12" t="str">
        <f t="shared" si="2"/>
        <v/>
      </c>
      <c r="BG11" s="12" t="str">
        <f t="shared" si="2"/>
        <v/>
      </c>
      <c r="BH11" s="12" t="str">
        <f t="shared" si="2"/>
        <v/>
      </c>
      <c r="BI11" s="12" t="str">
        <f t="shared" si="2"/>
        <v/>
      </c>
      <c r="BJ11" s="12" t="str">
        <f t="shared" si="2"/>
        <v/>
      </c>
      <c r="BK11" s="12" t="str">
        <f t="shared" si="2"/>
        <v/>
      </c>
      <c r="BL11" s="12" t="str">
        <f t="shared" si="2"/>
        <v/>
      </c>
      <c r="BM11" s="12" t="str">
        <f t="shared" si="2"/>
        <v/>
      </c>
      <c r="BN11" s="12" t="str">
        <f t="shared" si="2"/>
        <v/>
      </c>
      <c r="BO11" s="12" t="str">
        <f t="shared" si="2"/>
        <v/>
      </c>
      <c r="BP11" s="12" t="str">
        <f t="shared" si="2"/>
        <v/>
      </c>
      <c r="BQ11" s="12" t="str">
        <f t="shared" si="2"/>
        <v/>
      </c>
      <c r="BR11" s="12" t="str">
        <f t="shared" si="2"/>
        <v/>
      </c>
    </row>
    <row r="12" spans="1:70" ht="18" customHeight="1" x14ac:dyDescent="0.15">
      <c r="A12" s="149">
        <v>8</v>
      </c>
      <c r="B12" s="150" t="str">
        <f t="shared" si="11"/>
        <v/>
      </c>
      <c r="C12" s="155" t="str">
        <f t="shared" si="12"/>
        <v/>
      </c>
      <c r="D12" s="151" t="str">
        <f t="shared" si="13"/>
        <v/>
      </c>
      <c r="E12" s="152" t="str">
        <f t="shared" si="10"/>
        <v/>
      </c>
      <c r="G12" s="12" t="str">
        <f t="shared" si="7"/>
        <v/>
      </c>
      <c r="H12" s="12" t="s">
        <v>708</v>
      </c>
      <c r="J12" s="12">
        <v>10</v>
      </c>
      <c r="K12" s="12" t="str">
        <f t="shared" si="3"/>
        <v/>
      </c>
      <c r="L12" s="12" t="str">
        <f>IF(COUNTIF($O$3:O11,O12)&gt;=1,"",O12)</f>
        <v/>
      </c>
      <c r="M12" s="12" t="str">
        <f t="shared" si="4"/>
        <v/>
      </c>
      <c r="N12" s="12" t="str">
        <f t="shared" si="8"/>
        <v/>
      </c>
      <c r="O12" s="12" t="str">
        <f>仕様書作成!T8</f>
        <v/>
      </c>
      <c r="P12" s="12" t="str">
        <f t="shared" si="9"/>
        <v/>
      </c>
      <c r="T12" s="12" t="str">
        <f t="shared" si="5"/>
        <v/>
      </c>
      <c r="U12" s="12" t="str">
        <f t="shared" si="5"/>
        <v/>
      </c>
      <c r="V12" s="12" t="str">
        <f t="shared" si="5"/>
        <v/>
      </c>
      <c r="W12" s="12" t="str">
        <f t="shared" si="5"/>
        <v/>
      </c>
      <c r="X12" s="12" t="str">
        <f t="shared" si="5"/>
        <v/>
      </c>
      <c r="Y12" s="12" t="str">
        <f t="shared" si="5"/>
        <v/>
      </c>
      <c r="Z12" s="12" t="str">
        <f t="shared" si="5"/>
        <v/>
      </c>
      <c r="AA12" s="12" t="str">
        <f t="shared" si="5"/>
        <v/>
      </c>
      <c r="AB12" s="12" t="str">
        <f t="shared" si="5"/>
        <v/>
      </c>
      <c r="AC12" s="12" t="str">
        <f t="shared" si="5"/>
        <v/>
      </c>
      <c r="AD12" s="12" t="str">
        <f t="shared" si="5"/>
        <v/>
      </c>
      <c r="AE12" s="12" t="str">
        <f t="shared" si="5"/>
        <v/>
      </c>
      <c r="AF12" s="12" t="str">
        <f t="shared" si="5"/>
        <v/>
      </c>
      <c r="AG12" s="12" t="str">
        <f t="shared" si="5"/>
        <v/>
      </c>
      <c r="AH12" s="12" t="str">
        <f t="shared" si="5"/>
        <v/>
      </c>
      <c r="AI12" s="12" t="str">
        <f t="shared" si="5"/>
        <v/>
      </c>
      <c r="AJ12" s="12" t="str">
        <f t="shared" si="6"/>
        <v/>
      </c>
      <c r="AK12" s="12" t="str">
        <f t="shared" si="6"/>
        <v/>
      </c>
      <c r="AL12" s="12" t="str">
        <f t="shared" si="6"/>
        <v/>
      </c>
      <c r="AM12" s="12" t="str">
        <f t="shared" si="6"/>
        <v/>
      </c>
      <c r="AN12" s="12" t="str">
        <f t="shared" si="6"/>
        <v/>
      </c>
      <c r="AO12" s="12" t="str">
        <f t="shared" si="6"/>
        <v/>
      </c>
      <c r="AP12" s="12" t="str">
        <f t="shared" si="6"/>
        <v/>
      </c>
      <c r="AQ12" s="12" t="str">
        <f t="shared" si="6"/>
        <v/>
      </c>
      <c r="AT12" s="12" t="str">
        <f t="shared" si="0"/>
        <v/>
      </c>
      <c r="AU12" s="12" t="str">
        <f t="shared" si="0"/>
        <v/>
      </c>
      <c r="AV12" s="12" t="str">
        <f t="shared" si="0"/>
        <v/>
      </c>
      <c r="BA12" s="12" t="str">
        <f t="shared" si="1"/>
        <v>デジタル入力ユニット</v>
      </c>
      <c r="BB12" s="12" t="str">
        <f t="shared" si="2"/>
        <v>EX600-DXNE</v>
      </c>
      <c r="BC12" s="12" t="str">
        <f t="shared" si="2"/>
        <v/>
      </c>
      <c r="BD12" s="12" t="str">
        <f t="shared" si="2"/>
        <v/>
      </c>
      <c r="BE12" s="12" t="str">
        <f t="shared" si="2"/>
        <v/>
      </c>
      <c r="BF12" s="12" t="str">
        <f t="shared" si="2"/>
        <v/>
      </c>
      <c r="BG12" s="12" t="str">
        <f t="shared" si="2"/>
        <v/>
      </c>
      <c r="BH12" s="12" t="str">
        <f t="shared" si="2"/>
        <v/>
      </c>
      <c r="BI12" s="12" t="str">
        <f t="shared" si="2"/>
        <v/>
      </c>
      <c r="BJ12" s="12" t="str">
        <f t="shared" si="2"/>
        <v/>
      </c>
      <c r="BK12" s="12" t="str">
        <f t="shared" si="2"/>
        <v/>
      </c>
      <c r="BL12" s="12" t="str">
        <f t="shared" si="2"/>
        <v/>
      </c>
      <c r="BM12" s="12" t="str">
        <f t="shared" si="2"/>
        <v/>
      </c>
      <c r="BN12" s="12" t="str">
        <f t="shared" si="2"/>
        <v/>
      </c>
      <c r="BO12" s="12" t="str">
        <f t="shared" si="2"/>
        <v/>
      </c>
      <c r="BP12" s="12" t="str">
        <f t="shared" si="2"/>
        <v/>
      </c>
      <c r="BQ12" s="12" t="str">
        <f t="shared" si="2"/>
        <v/>
      </c>
      <c r="BR12" s="12" t="str">
        <f t="shared" si="2"/>
        <v/>
      </c>
    </row>
    <row r="13" spans="1:70" ht="18" customHeight="1" x14ac:dyDescent="0.15">
      <c r="A13" s="149">
        <v>9</v>
      </c>
      <c r="B13" s="150" t="str">
        <f t="shared" si="11"/>
        <v/>
      </c>
      <c r="C13" s="155" t="str">
        <f t="shared" si="12"/>
        <v/>
      </c>
      <c r="D13" s="151" t="str">
        <f t="shared" si="13"/>
        <v/>
      </c>
      <c r="E13" s="152" t="str">
        <f t="shared" si="10"/>
        <v/>
      </c>
      <c r="G13" s="12" t="str">
        <f t="shared" si="7"/>
        <v/>
      </c>
      <c r="H13" s="12" t="s">
        <v>709</v>
      </c>
      <c r="J13" s="12">
        <v>11</v>
      </c>
      <c r="K13" s="12" t="str">
        <f t="shared" si="3"/>
        <v/>
      </c>
      <c r="L13" s="12" t="str">
        <f>IF(COUNTIF($O$3:O12,O13)&gt;=1,"",O13)</f>
        <v/>
      </c>
      <c r="M13" s="12" t="str">
        <f t="shared" si="4"/>
        <v/>
      </c>
      <c r="N13" s="12" t="str">
        <f t="shared" si="8"/>
        <v/>
      </c>
      <c r="O13" s="12" t="str">
        <f>仕様書作成!U8</f>
        <v/>
      </c>
      <c r="P13" s="12" t="str">
        <f t="shared" si="9"/>
        <v/>
      </c>
      <c r="T13" s="12" t="str">
        <f t="shared" si="5"/>
        <v/>
      </c>
      <c r="U13" s="12" t="str">
        <f t="shared" si="5"/>
        <v/>
      </c>
      <c r="V13" s="12" t="str">
        <f t="shared" si="5"/>
        <v/>
      </c>
      <c r="W13" s="12" t="str">
        <f t="shared" si="5"/>
        <v/>
      </c>
      <c r="X13" s="12" t="str">
        <f t="shared" si="5"/>
        <v/>
      </c>
      <c r="Y13" s="12" t="str">
        <f t="shared" si="5"/>
        <v/>
      </c>
      <c r="Z13" s="12" t="str">
        <f t="shared" si="5"/>
        <v/>
      </c>
      <c r="AA13" s="12" t="str">
        <f t="shared" si="5"/>
        <v/>
      </c>
      <c r="AB13" s="12" t="str">
        <f t="shared" si="5"/>
        <v/>
      </c>
      <c r="AC13" s="12" t="str">
        <f t="shared" si="5"/>
        <v/>
      </c>
      <c r="AD13" s="12" t="str">
        <f t="shared" si="5"/>
        <v/>
      </c>
      <c r="AE13" s="12" t="str">
        <f t="shared" si="5"/>
        <v/>
      </c>
      <c r="AF13" s="12" t="str">
        <f t="shared" si="5"/>
        <v/>
      </c>
      <c r="AG13" s="12" t="str">
        <f t="shared" si="5"/>
        <v/>
      </c>
      <c r="AH13" s="12" t="str">
        <f t="shared" si="5"/>
        <v/>
      </c>
      <c r="AI13" s="12" t="str">
        <f t="shared" si="5"/>
        <v/>
      </c>
      <c r="AJ13" s="12" t="str">
        <f t="shared" si="6"/>
        <v/>
      </c>
      <c r="AK13" s="12" t="str">
        <f t="shared" si="6"/>
        <v/>
      </c>
      <c r="AL13" s="12" t="str">
        <f t="shared" si="6"/>
        <v/>
      </c>
      <c r="AM13" s="12" t="str">
        <f t="shared" si="6"/>
        <v/>
      </c>
      <c r="AN13" s="12" t="str">
        <f t="shared" si="6"/>
        <v/>
      </c>
      <c r="AO13" s="12" t="str">
        <f t="shared" si="6"/>
        <v/>
      </c>
      <c r="AP13" s="12" t="str">
        <f t="shared" si="6"/>
        <v/>
      </c>
      <c r="AQ13" s="12" t="str">
        <f t="shared" si="6"/>
        <v/>
      </c>
      <c r="AT13" s="12" t="str">
        <f t="shared" si="0"/>
        <v/>
      </c>
      <c r="AU13" s="12" t="str">
        <f t="shared" si="0"/>
        <v/>
      </c>
      <c r="AV13" s="12" t="str">
        <f t="shared" si="0"/>
        <v/>
      </c>
      <c r="BA13" s="12" t="str">
        <f t="shared" si="1"/>
        <v>デジタル入力ユニット</v>
      </c>
      <c r="BB13" s="12" t="str">
        <f t="shared" si="2"/>
        <v>EX600-DXNF</v>
      </c>
      <c r="BC13" s="12" t="str">
        <f t="shared" si="2"/>
        <v/>
      </c>
      <c r="BD13" s="12" t="str">
        <f t="shared" si="2"/>
        <v/>
      </c>
      <c r="BE13" s="12" t="str">
        <f t="shared" si="2"/>
        <v/>
      </c>
      <c r="BF13" s="12" t="str">
        <f t="shared" si="2"/>
        <v/>
      </c>
      <c r="BG13" s="12" t="str">
        <f t="shared" si="2"/>
        <v/>
      </c>
      <c r="BH13" s="12" t="str">
        <f t="shared" si="2"/>
        <v/>
      </c>
      <c r="BI13" s="12" t="str">
        <f t="shared" si="2"/>
        <v/>
      </c>
      <c r="BJ13" s="12" t="str">
        <f t="shared" si="2"/>
        <v/>
      </c>
      <c r="BK13" s="12" t="str">
        <f t="shared" si="2"/>
        <v/>
      </c>
      <c r="BL13" s="12" t="str">
        <f t="shared" si="2"/>
        <v/>
      </c>
      <c r="BM13" s="12" t="str">
        <f t="shared" si="2"/>
        <v/>
      </c>
      <c r="BN13" s="12" t="str">
        <f t="shared" si="2"/>
        <v/>
      </c>
      <c r="BO13" s="12" t="str">
        <f t="shared" si="2"/>
        <v/>
      </c>
      <c r="BP13" s="12" t="str">
        <f t="shared" si="2"/>
        <v/>
      </c>
      <c r="BQ13" s="12" t="str">
        <f t="shared" si="2"/>
        <v/>
      </c>
      <c r="BR13" s="12" t="str">
        <f t="shared" si="2"/>
        <v/>
      </c>
    </row>
    <row r="14" spans="1:70" ht="18" customHeight="1" x14ac:dyDescent="0.15">
      <c r="A14" s="149">
        <v>10</v>
      </c>
      <c r="B14" s="150" t="str">
        <f t="shared" si="11"/>
        <v/>
      </c>
      <c r="C14" s="155" t="str">
        <f t="shared" si="12"/>
        <v/>
      </c>
      <c r="D14" s="151" t="str">
        <f t="shared" si="13"/>
        <v/>
      </c>
      <c r="E14" s="152" t="str">
        <f t="shared" si="10"/>
        <v/>
      </c>
      <c r="G14" s="12" t="str">
        <f t="shared" si="7"/>
        <v/>
      </c>
      <c r="H14" s="12" t="s">
        <v>710</v>
      </c>
      <c r="J14" s="12">
        <v>12</v>
      </c>
      <c r="K14" s="12" t="str">
        <f t="shared" si="3"/>
        <v/>
      </c>
      <c r="L14" s="12" t="str">
        <f>IF(COUNTIF($O$3:O13,O14)&gt;=1,"",O14)</f>
        <v/>
      </c>
      <c r="M14" s="12" t="str">
        <f t="shared" si="4"/>
        <v/>
      </c>
      <c r="N14" s="12" t="str">
        <f t="shared" si="8"/>
        <v/>
      </c>
      <c r="O14" s="12" t="str">
        <f>仕様書作成!V8</f>
        <v/>
      </c>
      <c r="P14" s="12" t="str">
        <f t="shared" si="9"/>
        <v/>
      </c>
      <c r="T14" s="12" t="str">
        <f t="shared" si="5"/>
        <v/>
      </c>
      <c r="U14" s="12" t="str">
        <f t="shared" si="5"/>
        <v/>
      </c>
      <c r="V14" s="12" t="str">
        <f t="shared" si="5"/>
        <v/>
      </c>
      <c r="W14" s="12" t="str">
        <f t="shared" si="5"/>
        <v/>
      </c>
      <c r="X14" s="12" t="str">
        <f t="shared" si="5"/>
        <v/>
      </c>
      <c r="Y14" s="12" t="str">
        <f t="shared" si="5"/>
        <v/>
      </c>
      <c r="Z14" s="12" t="str">
        <f t="shared" si="5"/>
        <v/>
      </c>
      <c r="AA14" s="12" t="str">
        <f t="shared" si="5"/>
        <v/>
      </c>
      <c r="AB14" s="12" t="str">
        <f t="shared" si="5"/>
        <v/>
      </c>
      <c r="AC14" s="12" t="str">
        <f t="shared" si="5"/>
        <v/>
      </c>
      <c r="AD14" s="12" t="str">
        <f t="shared" si="5"/>
        <v/>
      </c>
      <c r="AE14" s="12" t="str">
        <f t="shared" si="5"/>
        <v/>
      </c>
      <c r="AF14" s="12" t="str">
        <f t="shared" si="5"/>
        <v/>
      </c>
      <c r="AG14" s="12" t="str">
        <f t="shared" si="5"/>
        <v/>
      </c>
      <c r="AH14" s="12" t="str">
        <f t="shared" si="5"/>
        <v/>
      </c>
      <c r="AI14" s="12" t="str">
        <f t="shared" si="5"/>
        <v/>
      </c>
      <c r="AJ14" s="12" t="str">
        <f t="shared" si="6"/>
        <v/>
      </c>
      <c r="AK14" s="12" t="str">
        <f t="shared" si="6"/>
        <v/>
      </c>
      <c r="AL14" s="12" t="str">
        <f t="shared" si="6"/>
        <v/>
      </c>
      <c r="AM14" s="12" t="str">
        <f t="shared" si="6"/>
        <v/>
      </c>
      <c r="AN14" s="12" t="str">
        <f t="shared" si="6"/>
        <v/>
      </c>
      <c r="AO14" s="12" t="str">
        <f t="shared" si="6"/>
        <v/>
      </c>
      <c r="AP14" s="12" t="str">
        <f t="shared" si="6"/>
        <v/>
      </c>
      <c r="AQ14" s="12" t="str">
        <f t="shared" si="6"/>
        <v/>
      </c>
      <c r="AT14" s="12" t="str">
        <f t="shared" si="0"/>
        <v/>
      </c>
      <c r="AU14" s="12" t="str">
        <f t="shared" si="0"/>
        <v/>
      </c>
      <c r="AV14" s="12" t="str">
        <f t="shared" si="0"/>
        <v/>
      </c>
      <c r="BA14" s="12" t="str">
        <f t="shared" si="1"/>
        <v>デジタル出力ユニット</v>
      </c>
      <c r="BB14" s="12" t="str">
        <f t="shared" si="2"/>
        <v>EX600-DYPB</v>
      </c>
      <c r="BC14" s="12" t="str">
        <f t="shared" si="2"/>
        <v/>
      </c>
      <c r="BD14" s="12" t="str">
        <f t="shared" si="2"/>
        <v/>
      </c>
      <c r="BE14" s="12" t="str">
        <f t="shared" si="2"/>
        <v/>
      </c>
      <c r="BF14" s="12" t="str">
        <f t="shared" si="2"/>
        <v/>
      </c>
      <c r="BG14" s="12" t="str">
        <f t="shared" si="2"/>
        <v/>
      </c>
      <c r="BH14" s="12" t="str">
        <f t="shared" si="2"/>
        <v/>
      </c>
      <c r="BI14" s="12" t="str">
        <f t="shared" si="2"/>
        <v/>
      </c>
      <c r="BJ14" s="12" t="str">
        <f t="shared" si="2"/>
        <v/>
      </c>
      <c r="BK14" s="12" t="str">
        <f t="shared" si="2"/>
        <v/>
      </c>
      <c r="BL14" s="12" t="str">
        <f t="shared" si="2"/>
        <v/>
      </c>
      <c r="BM14" s="12" t="str">
        <f t="shared" si="2"/>
        <v/>
      </c>
      <c r="BN14" s="12" t="str">
        <f t="shared" si="2"/>
        <v/>
      </c>
      <c r="BO14" s="12" t="str">
        <f t="shared" si="2"/>
        <v/>
      </c>
      <c r="BP14" s="12" t="str">
        <f t="shared" si="2"/>
        <v/>
      </c>
      <c r="BQ14" s="12" t="str">
        <f t="shared" si="2"/>
        <v/>
      </c>
      <c r="BR14" s="12" t="str">
        <f t="shared" si="2"/>
        <v/>
      </c>
    </row>
    <row r="15" spans="1:70" ht="18" customHeight="1" x14ac:dyDescent="0.15">
      <c r="A15" s="149">
        <v>11</v>
      </c>
      <c r="B15" s="150" t="str">
        <f t="shared" si="11"/>
        <v/>
      </c>
      <c r="C15" s="155" t="str">
        <f t="shared" si="12"/>
        <v/>
      </c>
      <c r="D15" s="151" t="str">
        <f t="shared" si="13"/>
        <v/>
      </c>
      <c r="E15" s="152" t="str">
        <f t="shared" si="10"/>
        <v/>
      </c>
      <c r="G15" s="12" t="str">
        <f t="shared" si="7"/>
        <v/>
      </c>
      <c r="J15" s="12">
        <v>13</v>
      </c>
      <c r="K15" s="12" t="str">
        <f t="shared" si="3"/>
        <v/>
      </c>
      <c r="L15" s="12" t="str">
        <f>IF(COUNTIF($O$3:O14,O15)&gt;=1,"",O15)</f>
        <v/>
      </c>
      <c r="M15" s="12" t="str">
        <f t="shared" si="4"/>
        <v/>
      </c>
      <c r="N15" s="12" t="str">
        <f t="shared" si="8"/>
        <v/>
      </c>
      <c r="O15" s="12" t="str">
        <f>仕様書作成!W8</f>
        <v/>
      </c>
      <c r="P15" s="12" t="str">
        <f t="shared" si="9"/>
        <v/>
      </c>
      <c r="T15" s="12" t="str">
        <f t="shared" si="5"/>
        <v/>
      </c>
      <c r="U15" s="12" t="str">
        <f t="shared" si="5"/>
        <v/>
      </c>
      <c r="V15" s="12" t="str">
        <f t="shared" si="5"/>
        <v/>
      </c>
      <c r="W15" s="12" t="str">
        <f t="shared" si="5"/>
        <v/>
      </c>
      <c r="X15" s="12" t="str">
        <f t="shared" si="5"/>
        <v/>
      </c>
      <c r="Y15" s="12" t="str">
        <f t="shared" si="5"/>
        <v/>
      </c>
      <c r="Z15" s="12" t="str">
        <f t="shared" si="5"/>
        <v/>
      </c>
      <c r="AA15" s="12" t="str">
        <f t="shared" si="5"/>
        <v/>
      </c>
      <c r="AB15" s="12" t="str">
        <f t="shared" si="5"/>
        <v/>
      </c>
      <c r="AC15" s="12" t="str">
        <f t="shared" si="5"/>
        <v/>
      </c>
      <c r="AD15" s="12" t="str">
        <f t="shared" si="5"/>
        <v/>
      </c>
      <c r="AE15" s="12" t="str">
        <f t="shared" si="5"/>
        <v/>
      </c>
      <c r="AF15" s="12" t="str">
        <f t="shared" si="5"/>
        <v/>
      </c>
      <c r="AG15" s="12" t="str">
        <f t="shared" si="5"/>
        <v/>
      </c>
      <c r="AH15" s="12" t="str">
        <f t="shared" si="5"/>
        <v/>
      </c>
      <c r="AI15" s="12" t="str">
        <f t="shared" si="5"/>
        <v/>
      </c>
      <c r="AJ15" s="12" t="str">
        <f t="shared" si="6"/>
        <v/>
      </c>
      <c r="AK15" s="12" t="str">
        <f t="shared" si="6"/>
        <v/>
      </c>
      <c r="AL15" s="12" t="str">
        <f t="shared" si="6"/>
        <v/>
      </c>
      <c r="AM15" s="12" t="str">
        <f t="shared" si="6"/>
        <v/>
      </c>
      <c r="AN15" s="12" t="str">
        <f t="shared" si="6"/>
        <v/>
      </c>
      <c r="AO15" s="12" t="str">
        <f t="shared" si="6"/>
        <v/>
      </c>
      <c r="AP15" s="12" t="str">
        <f t="shared" si="6"/>
        <v/>
      </c>
      <c r="AQ15" s="12" t="str">
        <f t="shared" si="6"/>
        <v/>
      </c>
      <c r="AT15" s="12" t="str">
        <f t="shared" si="0"/>
        <v/>
      </c>
      <c r="AU15" s="12" t="str">
        <f t="shared" si="0"/>
        <v/>
      </c>
      <c r="AV15" s="12" t="str">
        <f t="shared" si="0"/>
        <v/>
      </c>
      <c r="BA15" s="12" t="str">
        <f t="shared" si="1"/>
        <v>デジタル出力ユニット</v>
      </c>
      <c r="BB15" s="12" t="str">
        <f t="shared" si="2"/>
        <v>EX600-DYPE</v>
      </c>
      <c r="BC15" s="12" t="str">
        <f t="shared" si="2"/>
        <v/>
      </c>
      <c r="BD15" s="12" t="str">
        <f t="shared" si="2"/>
        <v/>
      </c>
      <c r="BE15" s="12" t="str">
        <f t="shared" si="2"/>
        <v/>
      </c>
      <c r="BF15" s="12" t="str">
        <f t="shared" si="2"/>
        <v/>
      </c>
      <c r="BG15" s="12" t="str">
        <f t="shared" si="2"/>
        <v/>
      </c>
      <c r="BH15" s="12" t="str">
        <f t="shared" si="2"/>
        <v/>
      </c>
      <c r="BI15" s="12" t="str">
        <f t="shared" si="2"/>
        <v/>
      </c>
      <c r="BJ15" s="12" t="str">
        <f t="shared" si="2"/>
        <v/>
      </c>
      <c r="BK15" s="12" t="str">
        <f t="shared" si="2"/>
        <v/>
      </c>
      <c r="BL15" s="12" t="str">
        <f t="shared" si="2"/>
        <v/>
      </c>
      <c r="BM15" s="12" t="str">
        <f t="shared" si="2"/>
        <v/>
      </c>
      <c r="BN15" s="12" t="str">
        <f t="shared" si="2"/>
        <v/>
      </c>
      <c r="BO15" s="12" t="str">
        <f t="shared" si="2"/>
        <v/>
      </c>
      <c r="BP15" s="12" t="str">
        <f t="shared" si="2"/>
        <v/>
      </c>
      <c r="BQ15" s="12" t="str">
        <f t="shared" si="2"/>
        <v/>
      </c>
      <c r="BR15" s="12" t="str">
        <f t="shared" si="2"/>
        <v/>
      </c>
    </row>
    <row r="16" spans="1:70" ht="18" customHeight="1" x14ac:dyDescent="0.15">
      <c r="A16" s="149">
        <v>12</v>
      </c>
      <c r="B16" s="150" t="str">
        <f t="shared" si="11"/>
        <v/>
      </c>
      <c r="C16" s="155" t="str">
        <f t="shared" si="12"/>
        <v/>
      </c>
      <c r="D16" s="151" t="str">
        <f t="shared" si="13"/>
        <v/>
      </c>
      <c r="E16" s="152" t="str">
        <f t="shared" si="10"/>
        <v/>
      </c>
      <c r="G16" s="12" t="str">
        <f t="shared" si="7"/>
        <v/>
      </c>
      <c r="J16" s="12">
        <v>14</v>
      </c>
      <c r="K16" s="12" t="str">
        <f t="shared" si="3"/>
        <v/>
      </c>
      <c r="L16" s="12" t="str">
        <f>IF(COUNTIF($O$3:O15,O16)&gt;=1,"",O16)</f>
        <v/>
      </c>
      <c r="M16" s="12" t="str">
        <f t="shared" si="4"/>
        <v/>
      </c>
      <c r="N16" s="12" t="str">
        <f t="shared" si="8"/>
        <v/>
      </c>
      <c r="O16" s="12" t="str">
        <f>仕様書作成!X8</f>
        <v/>
      </c>
      <c r="P16" s="12" t="str">
        <f t="shared" si="9"/>
        <v/>
      </c>
      <c r="T16" s="12" t="str">
        <f t="shared" si="5"/>
        <v/>
      </c>
      <c r="U16" s="12" t="str">
        <f t="shared" si="5"/>
        <v/>
      </c>
      <c r="V16" s="12" t="str">
        <f t="shared" si="5"/>
        <v/>
      </c>
      <c r="W16" s="12" t="str">
        <f t="shared" si="5"/>
        <v/>
      </c>
      <c r="X16" s="12" t="str">
        <f t="shared" si="5"/>
        <v/>
      </c>
      <c r="Y16" s="12" t="str">
        <f t="shared" si="5"/>
        <v/>
      </c>
      <c r="Z16" s="12" t="str">
        <f t="shared" si="5"/>
        <v/>
      </c>
      <c r="AA16" s="12" t="str">
        <f t="shared" si="5"/>
        <v/>
      </c>
      <c r="AB16" s="12" t="str">
        <f t="shared" si="5"/>
        <v/>
      </c>
      <c r="AC16" s="12" t="str">
        <f t="shared" si="5"/>
        <v/>
      </c>
      <c r="AD16" s="12" t="str">
        <f t="shared" si="5"/>
        <v/>
      </c>
      <c r="AE16" s="12" t="str">
        <f t="shared" si="5"/>
        <v/>
      </c>
      <c r="AF16" s="12" t="str">
        <f t="shared" si="5"/>
        <v/>
      </c>
      <c r="AG16" s="12" t="str">
        <f t="shared" si="5"/>
        <v/>
      </c>
      <c r="AH16" s="12" t="str">
        <f t="shared" si="5"/>
        <v/>
      </c>
      <c r="AI16" s="12" t="str">
        <f t="shared" si="5"/>
        <v/>
      </c>
      <c r="AJ16" s="12" t="str">
        <f t="shared" si="6"/>
        <v/>
      </c>
      <c r="AK16" s="12" t="str">
        <f t="shared" si="6"/>
        <v/>
      </c>
      <c r="AL16" s="12" t="str">
        <f t="shared" si="6"/>
        <v/>
      </c>
      <c r="AM16" s="12" t="str">
        <f t="shared" si="6"/>
        <v/>
      </c>
      <c r="AN16" s="12" t="str">
        <f t="shared" si="6"/>
        <v/>
      </c>
      <c r="AO16" s="12" t="str">
        <f t="shared" si="6"/>
        <v/>
      </c>
      <c r="AP16" s="12" t="str">
        <f t="shared" si="6"/>
        <v/>
      </c>
      <c r="AQ16" s="12" t="str">
        <f t="shared" si="6"/>
        <v/>
      </c>
      <c r="AT16" s="12" t="str">
        <f t="shared" si="0"/>
        <v/>
      </c>
      <c r="AU16" s="12" t="str">
        <f t="shared" si="0"/>
        <v/>
      </c>
      <c r="AV16" s="12" t="str">
        <f t="shared" si="0"/>
        <v/>
      </c>
      <c r="BA16" s="12" t="str">
        <f t="shared" si="1"/>
        <v>デジタル出力ユニット</v>
      </c>
      <c r="BB16" s="12" t="str">
        <f t="shared" si="2"/>
        <v>EX600-DYPF</v>
      </c>
      <c r="BC16" s="12" t="str">
        <f t="shared" si="2"/>
        <v/>
      </c>
      <c r="BD16" s="12" t="str">
        <f t="shared" si="2"/>
        <v/>
      </c>
      <c r="BE16" s="12" t="str">
        <f t="shared" si="2"/>
        <v/>
      </c>
      <c r="BF16" s="12" t="str">
        <f t="shared" si="2"/>
        <v/>
      </c>
      <c r="BG16" s="12" t="str">
        <f t="shared" si="2"/>
        <v/>
      </c>
      <c r="BH16" s="12" t="str">
        <f t="shared" si="2"/>
        <v/>
      </c>
      <c r="BI16" s="12" t="str">
        <f t="shared" si="2"/>
        <v/>
      </c>
      <c r="BJ16" s="12" t="str">
        <f t="shared" si="2"/>
        <v/>
      </c>
      <c r="BK16" s="12" t="str">
        <f t="shared" si="2"/>
        <v/>
      </c>
      <c r="BL16" s="12" t="str">
        <f t="shared" si="2"/>
        <v/>
      </c>
      <c r="BM16" s="12" t="str">
        <f t="shared" si="2"/>
        <v/>
      </c>
      <c r="BN16" s="12" t="str">
        <f t="shared" si="2"/>
        <v/>
      </c>
      <c r="BO16" s="12" t="str">
        <f t="shared" si="2"/>
        <v/>
      </c>
      <c r="BP16" s="12" t="str">
        <f t="shared" si="2"/>
        <v/>
      </c>
      <c r="BQ16" s="12" t="str">
        <f t="shared" si="2"/>
        <v/>
      </c>
      <c r="BR16" s="12" t="str">
        <f t="shared" si="2"/>
        <v/>
      </c>
    </row>
    <row r="17" spans="1:70" ht="18" customHeight="1" x14ac:dyDescent="0.15">
      <c r="A17" s="149">
        <v>13</v>
      </c>
      <c r="B17" s="150" t="str">
        <f t="shared" si="11"/>
        <v/>
      </c>
      <c r="C17" s="155" t="str">
        <f t="shared" si="12"/>
        <v/>
      </c>
      <c r="D17" s="151" t="str">
        <f t="shared" si="13"/>
        <v/>
      </c>
      <c r="E17" s="152" t="str">
        <f t="shared" si="10"/>
        <v/>
      </c>
      <c r="G17" s="12" t="str">
        <f t="shared" si="7"/>
        <v/>
      </c>
      <c r="J17" s="12">
        <v>15</v>
      </c>
      <c r="K17" s="12" t="str">
        <f t="shared" si="3"/>
        <v/>
      </c>
      <c r="L17" s="12" t="str">
        <f>IF(COUNTIF($O$3:O16,O17)&gt;=1,"",O17)</f>
        <v/>
      </c>
      <c r="M17" s="12" t="str">
        <f t="shared" si="4"/>
        <v/>
      </c>
      <c r="N17" s="12" t="str">
        <f t="shared" si="8"/>
        <v/>
      </c>
      <c r="O17" s="12" t="str">
        <f>仕様書作成!Y8</f>
        <v/>
      </c>
      <c r="P17" s="12" t="str">
        <f t="shared" si="9"/>
        <v/>
      </c>
      <c r="T17" s="12" t="str">
        <f t="shared" si="5"/>
        <v/>
      </c>
      <c r="U17" s="12" t="str">
        <f t="shared" si="5"/>
        <v/>
      </c>
      <c r="V17" s="12" t="str">
        <f t="shared" si="5"/>
        <v/>
      </c>
      <c r="W17" s="12" t="str">
        <f t="shared" si="5"/>
        <v/>
      </c>
      <c r="X17" s="12" t="str">
        <f t="shared" si="5"/>
        <v/>
      </c>
      <c r="Y17" s="12" t="str">
        <f t="shared" si="5"/>
        <v/>
      </c>
      <c r="Z17" s="12" t="str">
        <f t="shared" si="5"/>
        <v/>
      </c>
      <c r="AA17" s="12" t="str">
        <f t="shared" si="5"/>
        <v/>
      </c>
      <c r="AB17" s="12" t="str">
        <f t="shared" si="5"/>
        <v/>
      </c>
      <c r="AC17" s="12" t="str">
        <f t="shared" si="5"/>
        <v/>
      </c>
      <c r="AD17" s="12" t="str">
        <f t="shared" si="5"/>
        <v/>
      </c>
      <c r="AE17" s="12" t="str">
        <f t="shared" si="5"/>
        <v/>
      </c>
      <c r="AF17" s="12" t="str">
        <f t="shared" si="5"/>
        <v/>
      </c>
      <c r="AG17" s="12" t="str">
        <f t="shared" si="5"/>
        <v/>
      </c>
      <c r="AH17" s="12" t="str">
        <f t="shared" si="5"/>
        <v/>
      </c>
      <c r="AI17" s="12" t="str">
        <f t="shared" si="5"/>
        <v/>
      </c>
      <c r="AJ17" s="12" t="str">
        <f t="shared" si="6"/>
        <v/>
      </c>
      <c r="AK17" s="12" t="str">
        <f t="shared" si="6"/>
        <v/>
      </c>
      <c r="AL17" s="12" t="str">
        <f t="shared" si="6"/>
        <v/>
      </c>
      <c r="AM17" s="12" t="str">
        <f t="shared" si="6"/>
        <v/>
      </c>
      <c r="AN17" s="12" t="str">
        <f t="shared" si="6"/>
        <v/>
      </c>
      <c r="AO17" s="12" t="str">
        <f t="shared" si="6"/>
        <v/>
      </c>
      <c r="AP17" s="12" t="str">
        <f t="shared" si="6"/>
        <v/>
      </c>
      <c r="AQ17" s="12" t="str">
        <f t="shared" si="6"/>
        <v/>
      </c>
      <c r="AT17" s="12" t="str">
        <f t="shared" si="0"/>
        <v/>
      </c>
      <c r="AU17" s="12" t="str">
        <f t="shared" si="0"/>
        <v/>
      </c>
      <c r="AV17" s="12" t="str">
        <f t="shared" si="0"/>
        <v/>
      </c>
      <c r="BA17" s="12" t="str">
        <f t="shared" si="1"/>
        <v>デジタル出力ユニット</v>
      </c>
      <c r="BB17" s="12" t="str">
        <f t="shared" ref="BB17:BB26" si="14">IF(L127="","",L127)</f>
        <v>EX600-DYNB</v>
      </c>
      <c r="BC17" s="12" t="str">
        <f t="shared" ref="BC17:BC26" si="15">IF(M127="","",M127)</f>
        <v/>
      </c>
      <c r="BD17" s="12" t="str">
        <f t="shared" ref="BD17:BD26" si="16">IF(N127="","",N127)</f>
        <v/>
      </c>
      <c r="BE17" s="12" t="str">
        <f t="shared" ref="BE17:BE26" si="17">IF(O127="","",O127)</f>
        <v/>
      </c>
      <c r="BF17" s="12" t="str">
        <f t="shared" ref="BF17:BF26" si="18">IF(P127="","",P127)</f>
        <v/>
      </c>
      <c r="BG17" s="12" t="str">
        <f t="shared" ref="BG17:BG26" si="19">IF(Q127="","",Q127)</f>
        <v/>
      </c>
      <c r="BH17" s="12" t="str">
        <f t="shared" ref="BH17:BH26" si="20">IF(R127="","",R127)</f>
        <v/>
      </c>
      <c r="BI17" s="12" t="str">
        <f t="shared" ref="BI17:BI26" si="21">IF(S127="","",S127)</f>
        <v/>
      </c>
      <c r="BJ17" s="12" t="str">
        <f t="shared" ref="BJ17:BJ26" si="22">IF(T127="","",T127)</f>
        <v/>
      </c>
      <c r="BK17" s="12" t="str">
        <f t="shared" ref="BK17:BK26" si="23">IF(U127="","",U127)</f>
        <v/>
      </c>
      <c r="BL17" s="12" t="str">
        <f t="shared" ref="BL17:BL26" si="24">IF(V127="","",V127)</f>
        <v/>
      </c>
      <c r="BM17" s="12" t="str">
        <f t="shared" ref="BM17:BM26" si="25">IF(W127="","",W127)</f>
        <v/>
      </c>
      <c r="BN17" s="12" t="str">
        <f t="shared" ref="BN17:BN26" si="26">IF(X127="","",X127)</f>
        <v/>
      </c>
      <c r="BO17" s="12" t="str">
        <f t="shared" ref="BO17:BO26" si="27">IF(Y127="","",Y127)</f>
        <v/>
      </c>
      <c r="BP17" s="12" t="str">
        <f t="shared" ref="BP17:BP26" si="28">IF(Z127="","",Z127)</f>
        <v/>
      </c>
      <c r="BQ17" s="12" t="str">
        <f t="shared" ref="BQ17:BQ26" si="29">IF(AA127="","",AA127)</f>
        <v/>
      </c>
      <c r="BR17" s="12" t="str">
        <f t="shared" ref="BR17:BR26" si="30">IF(AB127="","",AB127)</f>
        <v/>
      </c>
    </row>
    <row r="18" spans="1:70" ht="18" customHeight="1" x14ac:dyDescent="0.15">
      <c r="A18" s="149">
        <v>14</v>
      </c>
      <c r="B18" s="150" t="str">
        <f t="shared" si="11"/>
        <v/>
      </c>
      <c r="C18" s="155" t="str">
        <f t="shared" si="12"/>
        <v/>
      </c>
      <c r="D18" s="151" t="str">
        <f t="shared" si="13"/>
        <v/>
      </c>
      <c r="E18" s="152" t="str">
        <f t="shared" si="10"/>
        <v/>
      </c>
      <c r="G18" s="12" t="str">
        <f t="shared" si="7"/>
        <v/>
      </c>
      <c r="J18" s="12">
        <v>16</v>
      </c>
      <c r="K18" s="12" t="str">
        <f t="shared" si="3"/>
        <v/>
      </c>
      <c r="L18" s="12" t="str">
        <f>IF(COUNTIF($O$3:O17,O18)&gt;=1,"",O18)</f>
        <v/>
      </c>
      <c r="M18" s="12" t="str">
        <f t="shared" si="4"/>
        <v/>
      </c>
      <c r="N18" s="12" t="str">
        <f t="shared" si="8"/>
        <v/>
      </c>
      <c r="O18" s="348" t="str">
        <f>仕様書作成!Z8</f>
        <v/>
      </c>
      <c r="P18" s="12" t="str">
        <f t="shared" si="9"/>
        <v/>
      </c>
      <c r="T18" s="12" t="str">
        <f t="shared" si="5"/>
        <v/>
      </c>
      <c r="U18" s="12" t="str">
        <f t="shared" si="5"/>
        <v/>
      </c>
      <c r="V18" s="12" t="str">
        <f t="shared" si="5"/>
        <v/>
      </c>
      <c r="W18" s="12" t="str">
        <f t="shared" si="5"/>
        <v/>
      </c>
      <c r="X18" s="12" t="str">
        <f t="shared" si="5"/>
        <v/>
      </c>
      <c r="Y18" s="12" t="str">
        <f t="shared" si="5"/>
        <v/>
      </c>
      <c r="Z18" s="12" t="str">
        <f t="shared" si="5"/>
        <v/>
      </c>
      <c r="AA18" s="12" t="str">
        <f t="shared" si="5"/>
        <v/>
      </c>
      <c r="AB18" s="12" t="str">
        <f t="shared" si="5"/>
        <v/>
      </c>
      <c r="AC18" s="12" t="str">
        <f t="shared" si="5"/>
        <v/>
      </c>
      <c r="AD18" s="12" t="str">
        <f t="shared" si="5"/>
        <v/>
      </c>
      <c r="AE18" s="12" t="str">
        <f t="shared" si="5"/>
        <v/>
      </c>
      <c r="AF18" s="12" t="str">
        <f t="shared" si="5"/>
        <v/>
      </c>
      <c r="AG18" s="12" t="str">
        <f t="shared" si="5"/>
        <v/>
      </c>
      <c r="AH18" s="12" t="str">
        <f t="shared" si="5"/>
        <v/>
      </c>
      <c r="AI18" s="12" t="str">
        <f t="shared" ref="AI18:AS31" si="31">IF($L18="","",IF($L18=AI$2,"O",""))</f>
        <v/>
      </c>
      <c r="AJ18" s="12" t="str">
        <f t="shared" si="31"/>
        <v/>
      </c>
      <c r="AK18" s="12" t="str">
        <f t="shared" si="31"/>
        <v/>
      </c>
      <c r="AL18" s="12" t="str">
        <f t="shared" si="31"/>
        <v/>
      </c>
      <c r="AM18" s="12" t="str">
        <f t="shared" si="31"/>
        <v/>
      </c>
      <c r="AN18" s="12" t="str">
        <f t="shared" si="31"/>
        <v/>
      </c>
      <c r="AO18" s="12" t="str">
        <f t="shared" si="31"/>
        <v/>
      </c>
      <c r="AP18" s="12" t="str">
        <f t="shared" si="31"/>
        <v/>
      </c>
      <c r="AQ18" s="12" t="str">
        <f t="shared" si="31"/>
        <v/>
      </c>
      <c r="AT18" s="12" t="str">
        <f t="shared" si="0"/>
        <v/>
      </c>
      <c r="AU18" s="12" t="str">
        <f t="shared" si="0"/>
        <v/>
      </c>
      <c r="AV18" s="12" t="str">
        <f t="shared" si="0"/>
        <v/>
      </c>
      <c r="BA18" s="12" t="str">
        <f t="shared" si="1"/>
        <v>デジタル出力ユニット</v>
      </c>
      <c r="BB18" s="12" t="str">
        <f t="shared" si="14"/>
        <v>EX600-DYNE</v>
      </c>
      <c r="BC18" s="12" t="str">
        <f t="shared" si="15"/>
        <v/>
      </c>
      <c r="BD18" s="12" t="str">
        <f t="shared" si="16"/>
        <v/>
      </c>
      <c r="BE18" s="12" t="str">
        <f t="shared" si="17"/>
        <v/>
      </c>
      <c r="BF18" s="12" t="str">
        <f t="shared" si="18"/>
        <v/>
      </c>
      <c r="BG18" s="12" t="str">
        <f t="shared" si="19"/>
        <v/>
      </c>
      <c r="BH18" s="12" t="str">
        <f t="shared" si="20"/>
        <v/>
      </c>
      <c r="BI18" s="12" t="str">
        <f t="shared" si="21"/>
        <v/>
      </c>
      <c r="BJ18" s="12" t="str">
        <f t="shared" si="22"/>
        <v/>
      </c>
      <c r="BK18" s="12" t="str">
        <f t="shared" si="23"/>
        <v/>
      </c>
      <c r="BL18" s="12" t="str">
        <f t="shared" si="24"/>
        <v/>
      </c>
      <c r="BM18" s="12" t="str">
        <f t="shared" si="25"/>
        <v/>
      </c>
      <c r="BN18" s="12" t="str">
        <f t="shared" si="26"/>
        <v/>
      </c>
      <c r="BO18" s="12" t="str">
        <f t="shared" si="27"/>
        <v/>
      </c>
      <c r="BP18" s="12" t="str">
        <f t="shared" si="28"/>
        <v/>
      </c>
      <c r="BQ18" s="12" t="str">
        <f t="shared" si="29"/>
        <v/>
      </c>
      <c r="BR18" s="12" t="str">
        <f t="shared" si="30"/>
        <v/>
      </c>
    </row>
    <row r="19" spans="1:70" ht="18" customHeight="1" x14ac:dyDescent="0.15">
      <c r="A19" s="149">
        <v>15</v>
      </c>
      <c r="B19" s="150" t="str">
        <f t="shared" si="11"/>
        <v/>
      </c>
      <c r="C19" s="155" t="str">
        <f t="shared" si="12"/>
        <v/>
      </c>
      <c r="D19" s="151" t="str">
        <f t="shared" si="13"/>
        <v/>
      </c>
      <c r="E19" s="152" t="str">
        <f t="shared" si="10"/>
        <v/>
      </c>
      <c r="G19" s="12" t="str">
        <f t="shared" si="7"/>
        <v/>
      </c>
      <c r="J19" s="12">
        <v>17</v>
      </c>
      <c r="K19" s="12" t="str">
        <f t="shared" si="3"/>
        <v/>
      </c>
      <c r="L19" s="12" t="str">
        <f>IF(COUNTIF($O$3:O18,O19)&gt;=1,"",O19)</f>
        <v/>
      </c>
      <c r="M19" s="12" t="str">
        <f t="shared" si="4"/>
        <v/>
      </c>
      <c r="N19" s="12" t="str">
        <f t="shared" si="8"/>
        <v/>
      </c>
      <c r="O19" s="348" t="str">
        <f>仕様書作成!AA8</f>
        <v/>
      </c>
      <c r="P19" s="12" t="str">
        <f t="shared" si="9"/>
        <v/>
      </c>
      <c r="T19" s="12" t="str">
        <f t="shared" ref="T19:AI31" si="32">IF($L19="","",IF($L19=T$2,"O",""))</f>
        <v/>
      </c>
      <c r="U19" s="12" t="str">
        <f t="shared" si="32"/>
        <v/>
      </c>
      <c r="V19" s="12" t="str">
        <f t="shared" si="32"/>
        <v/>
      </c>
      <c r="W19" s="12" t="str">
        <f t="shared" si="32"/>
        <v/>
      </c>
      <c r="X19" s="12" t="str">
        <f t="shared" si="32"/>
        <v/>
      </c>
      <c r="Y19" s="12" t="str">
        <f t="shared" si="32"/>
        <v/>
      </c>
      <c r="Z19" s="12" t="str">
        <f t="shared" si="32"/>
        <v/>
      </c>
      <c r="AA19" s="12" t="str">
        <f t="shared" si="32"/>
        <v/>
      </c>
      <c r="AB19" s="12" t="str">
        <f t="shared" si="32"/>
        <v/>
      </c>
      <c r="AC19" s="12" t="str">
        <f t="shared" si="32"/>
        <v/>
      </c>
      <c r="AD19" s="12" t="str">
        <f t="shared" si="32"/>
        <v/>
      </c>
      <c r="AE19" s="12" t="str">
        <f t="shared" si="32"/>
        <v/>
      </c>
      <c r="AF19" s="12" t="str">
        <f t="shared" si="32"/>
        <v/>
      </c>
      <c r="AG19" s="12" t="str">
        <f t="shared" si="32"/>
        <v/>
      </c>
      <c r="AH19" s="12" t="str">
        <f t="shared" si="32"/>
        <v/>
      </c>
      <c r="AI19" s="12" t="str">
        <f t="shared" si="32"/>
        <v/>
      </c>
      <c r="AJ19" s="12" t="str">
        <f t="shared" si="31"/>
        <v/>
      </c>
      <c r="AK19" s="12" t="str">
        <f t="shared" si="31"/>
        <v/>
      </c>
      <c r="AL19" s="12" t="str">
        <f t="shared" si="31"/>
        <v/>
      </c>
      <c r="AM19" s="12" t="str">
        <f t="shared" si="31"/>
        <v/>
      </c>
      <c r="AN19" s="12" t="str">
        <f t="shared" si="31"/>
        <v/>
      </c>
      <c r="AO19" s="12" t="str">
        <f t="shared" si="31"/>
        <v/>
      </c>
      <c r="AP19" s="12" t="str">
        <f t="shared" si="31"/>
        <v/>
      </c>
      <c r="AQ19" s="12" t="str">
        <f t="shared" si="31"/>
        <v/>
      </c>
      <c r="AT19" s="12" t="str">
        <f t="shared" si="0"/>
        <v/>
      </c>
      <c r="AU19" s="12" t="str">
        <f t="shared" si="0"/>
        <v/>
      </c>
      <c r="AV19" s="12" t="str">
        <f t="shared" si="0"/>
        <v/>
      </c>
      <c r="BA19" s="12" t="str">
        <f t="shared" si="1"/>
        <v>デジタル出力ユニット</v>
      </c>
      <c r="BB19" s="12" t="str">
        <f t="shared" si="14"/>
        <v>EX600-DYNF</v>
      </c>
      <c r="BC19" s="12" t="str">
        <f t="shared" si="15"/>
        <v/>
      </c>
      <c r="BD19" s="12" t="str">
        <f t="shared" si="16"/>
        <v/>
      </c>
      <c r="BE19" s="12" t="str">
        <f t="shared" si="17"/>
        <v/>
      </c>
      <c r="BF19" s="12" t="str">
        <f t="shared" si="18"/>
        <v/>
      </c>
      <c r="BG19" s="12" t="str">
        <f t="shared" si="19"/>
        <v/>
      </c>
      <c r="BH19" s="12" t="str">
        <f t="shared" si="20"/>
        <v/>
      </c>
      <c r="BI19" s="12" t="str">
        <f t="shared" si="21"/>
        <v/>
      </c>
      <c r="BJ19" s="12" t="str">
        <f t="shared" si="22"/>
        <v/>
      </c>
      <c r="BK19" s="12" t="str">
        <f t="shared" si="23"/>
        <v/>
      </c>
      <c r="BL19" s="12" t="str">
        <f t="shared" si="24"/>
        <v/>
      </c>
      <c r="BM19" s="12" t="str">
        <f t="shared" si="25"/>
        <v/>
      </c>
      <c r="BN19" s="12" t="str">
        <f t="shared" si="26"/>
        <v/>
      </c>
      <c r="BO19" s="12" t="str">
        <f t="shared" si="27"/>
        <v/>
      </c>
      <c r="BP19" s="12" t="str">
        <f t="shared" si="28"/>
        <v/>
      </c>
      <c r="BQ19" s="12" t="str">
        <f t="shared" si="29"/>
        <v/>
      </c>
      <c r="BR19" s="12" t="str">
        <f t="shared" si="30"/>
        <v/>
      </c>
    </row>
    <row r="20" spans="1:70" ht="18" customHeight="1" x14ac:dyDescent="0.15">
      <c r="A20" s="149">
        <v>16</v>
      </c>
      <c r="B20" s="150" t="str">
        <f t="shared" si="11"/>
        <v/>
      </c>
      <c r="C20" s="155" t="str">
        <f t="shared" si="12"/>
        <v/>
      </c>
      <c r="D20" s="151" t="str">
        <f t="shared" si="13"/>
        <v/>
      </c>
      <c r="E20" s="152" t="str">
        <f t="shared" si="10"/>
        <v/>
      </c>
      <c r="G20" s="12" t="str">
        <f t="shared" si="7"/>
        <v/>
      </c>
      <c r="J20" s="12">
        <v>18</v>
      </c>
      <c r="K20" s="12" t="str">
        <f t="shared" si="3"/>
        <v/>
      </c>
      <c r="L20" s="12" t="str">
        <f>IF(COUNTIF($O$3:O19,O20)&gt;=1,"",O20)</f>
        <v/>
      </c>
      <c r="M20" s="12" t="str">
        <f t="shared" si="4"/>
        <v/>
      </c>
      <c r="N20" s="12" t="str">
        <f t="shared" si="8"/>
        <v/>
      </c>
      <c r="O20" s="12" t="str">
        <f>仕様書作成!AB8</f>
        <v/>
      </c>
      <c r="P20" s="12" t="str">
        <f t="shared" si="9"/>
        <v/>
      </c>
      <c r="T20" s="12" t="str">
        <f t="shared" si="32"/>
        <v/>
      </c>
      <c r="U20" s="12" t="str">
        <f t="shared" si="32"/>
        <v/>
      </c>
      <c r="V20" s="12" t="str">
        <f t="shared" si="32"/>
        <v/>
      </c>
      <c r="W20" s="12" t="str">
        <f t="shared" si="32"/>
        <v/>
      </c>
      <c r="X20" s="12" t="str">
        <f t="shared" si="32"/>
        <v/>
      </c>
      <c r="Y20" s="12" t="str">
        <f t="shared" si="32"/>
        <v/>
      </c>
      <c r="Z20" s="12" t="str">
        <f t="shared" si="32"/>
        <v/>
      </c>
      <c r="AA20" s="12" t="str">
        <f t="shared" si="32"/>
        <v/>
      </c>
      <c r="AB20" s="12" t="str">
        <f t="shared" si="32"/>
        <v/>
      </c>
      <c r="AC20" s="12" t="str">
        <f t="shared" si="32"/>
        <v/>
      </c>
      <c r="AD20" s="12" t="str">
        <f t="shared" si="32"/>
        <v/>
      </c>
      <c r="AE20" s="12" t="str">
        <f t="shared" si="32"/>
        <v/>
      </c>
      <c r="AF20" s="12" t="str">
        <f t="shared" si="32"/>
        <v/>
      </c>
      <c r="AG20" s="12" t="str">
        <f t="shared" si="32"/>
        <v/>
      </c>
      <c r="AH20" s="12" t="str">
        <f t="shared" si="32"/>
        <v/>
      </c>
      <c r="AI20" s="12" t="str">
        <f t="shared" si="32"/>
        <v/>
      </c>
      <c r="AJ20" s="12" t="str">
        <f t="shared" si="31"/>
        <v/>
      </c>
      <c r="AK20" s="12" t="str">
        <f t="shared" si="31"/>
        <v/>
      </c>
      <c r="AL20" s="12" t="str">
        <f t="shared" si="31"/>
        <v/>
      </c>
      <c r="AM20" s="12" t="str">
        <f t="shared" si="31"/>
        <v/>
      </c>
      <c r="AN20" s="12" t="str">
        <f t="shared" si="31"/>
        <v/>
      </c>
      <c r="AO20" s="12" t="str">
        <f t="shared" si="31"/>
        <v/>
      </c>
      <c r="AP20" s="12" t="str">
        <f t="shared" si="31"/>
        <v/>
      </c>
      <c r="AQ20" s="12" t="str">
        <f t="shared" si="31"/>
        <v/>
      </c>
      <c r="AT20" s="12" t="str">
        <f t="shared" si="0"/>
        <v/>
      </c>
      <c r="AU20" s="12" t="str">
        <f t="shared" si="0"/>
        <v/>
      </c>
      <c r="AV20" s="12" t="str">
        <f t="shared" si="0"/>
        <v/>
      </c>
      <c r="BA20" s="12" t="str">
        <f t="shared" si="1"/>
        <v>デジタル入出力ユニット</v>
      </c>
      <c r="BB20" s="12" t="str">
        <f t="shared" si="14"/>
        <v>EX600-DMPE</v>
      </c>
      <c r="BC20" s="12" t="str">
        <f t="shared" si="15"/>
        <v/>
      </c>
      <c r="BD20" s="12" t="str">
        <f t="shared" si="16"/>
        <v/>
      </c>
      <c r="BE20" s="12" t="str">
        <f t="shared" si="17"/>
        <v/>
      </c>
      <c r="BF20" s="12" t="str">
        <f t="shared" si="18"/>
        <v/>
      </c>
      <c r="BG20" s="12" t="str">
        <f t="shared" si="19"/>
        <v/>
      </c>
      <c r="BH20" s="12" t="str">
        <f t="shared" si="20"/>
        <v/>
      </c>
      <c r="BI20" s="12" t="str">
        <f t="shared" si="21"/>
        <v/>
      </c>
      <c r="BJ20" s="12" t="str">
        <f t="shared" si="22"/>
        <v/>
      </c>
      <c r="BK20" s="12" t="str">
        <f t="shared" si="23"/>
        <v/>
      </c>
      <c r="BL20" s="12" t="str">
        <f t="shared" si="24"/>
        <v/>
      </c>
      <c r="BM20" s="12" t="str">
        <f t="shared" si="25"/>
        <v/>
      </c>
      <c r="BN20" s="12" t="str">
        <f t="shared" si="26"/>
        <v/>
      </c>
      <c r="BO20" s="12" t="str">
        <f t="shared" si="27"/>
        <v/>
      </c>
      <c r="BP20" s="12" t="str">
        <f t="shared" si="28"/>
        <v/>
      </c>
      <c r="BQ20" s="12" t="str">
        <f t="shared" si="29"/>
        <v/>
      </c>
      <c r="BR20" s="12" t="str">
        <f t="shared" si="30"/>
        <v/>
      </c>
    </row>
    <row r="21" spans="1:70" ht="18" customHeight="1" x14ac:dyDescent="0.15">
      <c r="A21" s="149">
        <v>17</v>
      </c>
      <c r="B21" s="150" t="str">
        <f t="shared" si="11"/>
        <v/>
      </c>
      <c r="C21" s="155" t="str">
        <f t="shared" si="12"/>
        <v/>
      </c>
      <c r="D21" s="151" t="str">
        <f t="shared" si="13"/>
        <v/>
      </c>
      <c r="E21" s="152" t="str">
        <f t="shared" si="10"/>
        <v/>
      </c>
      <c r="G21" s="12" t="str">
        <f t="shared" si="7"/>
        <v/>
      </c>
      <c r="J21" s="12">
        <v>19</v>
      </c>
      <c r="K21" s="12" t="str">
        <f t="shared" si="3"/>
        <v/>
      </c>
      <c r="L21" s="12" t="str">
        <f>IF(COUNTIF($O$3:O20,O21)&gt;=1,"",O21)</f>
        <v/>
      </c>
      <c r="M21" s="12" t="str">
        <f t="shared" si="4"/>
        <v/>
      </c>
      <c r="N21" s="12" t="str">
        <f t="shared" si="8"/>
        <v/>
      </c>
      <c r="O21" s="12" t="str">
        <f>仕様書作成!AC8</f>
        <v/>
      </c>
      <c r="P21" s="12" t="str">
        <f t="shared" si="9"/>
        <v/>
      </c>
      <c r="T21" s="12" t="str">
        <f t="shared" si="32"/>
        <v/>
      </c>
      <c r="U21" s="12" t="str">
        <f t="shared" si="32"/>
        <v/>
      </c>
      <c r="V21" s="12" t="str">
        <f t="shared" si="32"/>
        <v/>
      </c>
      <c r="W21" s="12" t="str">
        <f t="shared" si="32"/>
        <v/>
      </c>
      <c r="X21" s="12" t="str">
        <f t="shared" si="32"/>
        <v/>
      </c>
      <c r="Y21" s="12" t="str">
        <f t="shared" si="32"/>
        <v/>
      </c>
      <c r="Z21" s="12" t="str">
        <f t="shared" si="32"/>
        <v/>
      </c>
      <c r="AA21" s="12" t="str">
        <f t="shared" si="32"/>
        <v/>
      </c>
      <c r="AB21" s="12" t="str">
        <f t="shared" si="32"/>
        <v/>
      </c>
      <c r="AC21" s="12" t="str">
        <f t="shared" si="32"/>
        <v/>
      </c>
      <c r="AD21" s="12" t="str">
        <f t="shared" si="32"/>
        <v/>
      </c>
      <c r="AE21" s="12" t="str">
        <f t="shared" si="32"/>
        <v/>
      </c>
      <c r="AF21" s="12" t="str">
        <f t="shared" si="32"/>
        <v/>
      </c>
      <c r="AG21" s="12" t="str">
        <f t="shared" si="32"/>
        <v/>
      </c>
      <c r="AH21" s="12" t="str">
        <f t="shared" si="32"/>
        <v/>
      </c>
      <c r="AI21" s="12" t="str">
        <f t="shared" si="32"/>
        <v/>
      </c>
      <c r="AJ21" s="12" t="str">
        <f t="shared" si="31"/>
        <v/>
      </c>
      <c r="AK21" s="12" t="str">
        <f t="shared" si="31"/>
        <v/>
      </c>
      <c r="AL21" s="12" t="str">
        <f t="shared" si="31"/>
        <v/>
      </c>
      <c r="AM21" s="12" t="str">
        <f t="shared" si="31"/>
        <v/>
      </c>
      <c r="AN21" s="12" t="str">
        <f t="shared" si="31"/>
        <v/>
      </c>
      <c r="AO21" s="12" t="str">
        <f t="shared" si="31"/>
        <v/>
      </c>
      <c r="AP21" s="12" t="str">
        <f t="shared" si="31"/>
        <v/>
      </c>
      <c r="AQ21" s="12" t="str">
        <f t="shared" si="31"/>
        <v/>
      </c>
      <c r="AT21" s="12" t="str">
        <f t="shared" si="0"/>
        <v/>
      </c>
      <c r="AU21" s="12" t="str">
        <f t="shared" si="0"/>
        <v/>
      </c>
      <c r="AV21" s="12" t="str">
        <f t="shared" si="0"/>
        <v/>
      </c>
      <c r="BA21" s="12" t="str">
        <f t="shared" si="1"/>
        <v>デジタル入出力ユニット</v>
      </c>
      <c r="BB21" s="12" t="str">
        <f t="shared" si="14"/>
        <v>EX600-DMPF</v>
      </c>
      <c r="BC21" s="12" t="str">
        <f t="shared" si="15"/>
        <v/>
      </c>
      <c r="BD21" s="12" t="str">
        <f t="shared" si="16"/>
        <v/>
      </c>
      <c r="BE21" s="12" t="str">
        <f t="shared" si="17"/>
        <v/>
      </c>
      <c r="BF21" s="12" t="str">
        <f t="shared" si="18"/>
        <v/>
      </c>
      <c r="BG21" s="12" t="str">
        <f t="shared" si="19"/>
        <v/>
      </c>
      <c r="BH21" s="12" t="str">
        <f t="shared" si="20"/>
        <v/>
      </c>
      <c r="BI21" s="12" t="str">
        <f t="shared" si="21"/>
        <v/>
      </c>
      <c r="BJ21" s="12" t="str">
        <f t="shared" si="22"/>
        <v/>
      </c>
      <c r="BK21" s="12" t="str">
        <f t="shared" si="23"/>
        <v/>
      </c>
      <c r="BL21" s="12" t="str">
        <f t="shared" si="24"/>
        <v/>
      </c>
      <c r="BM21" s="12" t="str">
        <f t="shared" si="25"/>
        <v/>
      </c>
      <c r="BN21" s="12" t="str">
        <f t="shared" si="26"/>
        <v/>
      </c>
      <c r="BO21" s="12" t="str">
        <f t="shared" si="27"/>
        <v/>
      </c>
      <c r="BP21" s="12" t="str">
        <f t="shared" si="28"/>
        <v/>
      </c>
      <c r="BQ21" s="12" t="str">
        <f t="shared" si="29"/>
        <v/>
      </c>
      <c r="BR21" s="12" t="str">
        <f t="shared" si="30"/>
        <v/>
      </c>
    </row>
    <row r="22" spans="1:70" ht="18" customHeight="1" x14ac:dyDescent="0.15">
      <c r="A22" s="149">
        <v>18</v>
      </c>
      <c r="B22" s="150" t="str">
        <f t="shared" si="11"/>
        <v/>
      </c>
      <c r="C22" s="155" t="str">
        <f t="shared" si="12"/>
        <v/>
      </c>
      <c r="D22" s="151" t="str">
        <f t="shared" si="13"/>
        <v/>
      </c>
      <c r="E22" s="152" t="str">
        <f t="shared" si="10"/>
        <v/>
      </c>
      <c r="G22" s="12" t="str">
        <f t="shared" si="7"/>
        <v/>
      </c>
      <c r="J22" s="12">
        <v>20</v>
      </c>
      <c r="K22" s="12" t="str">
        <f t="shared" si="3"/>
        <v/>
      </c>
      <c r="L22" s="12" t="str">
        <f>IF(COUNTIF($O$3:O21,O22)&gt;=1,"",O22)</f>
        <v/>
      </c>
      <c r="M22" s="12" t="str">
        <f t="shared" si="4"/>
        <v/>
      </c>
      <c r="N22" s="12" t="str">
        <f t="shared" si="8"/>
        <v/>
      </c>
      <c r="O22" s="12" t="str">
        <f>仕様書作成!AD8</f>
        <v/>
      </c>
      <c r="P22" s="12" t="str">
        <f t="shared" si="9"/>
        <v/>
      </c>
      <c r="T22" s="12" t="str">
        <f t="shared" si="32"/>
        <v/>
      </c>
      <c r="U22" s="12" t="str">
        <f t="shared" si="32"/>
        <v/>
      </c>
      <c r="V22" s="12" t="str">
        <f t="shared" si="32"/>
        <v/>
      </c>
      <c r="W22" s="12" t="str">
        <f t="shared" si="32"/>
        <v/>
      </c>
      <c r="X22" s="12" t="str">
        <f t="shared" si="32"/>
        <v/>
      </c>
      <c r="Y22" s="12" t="str">
        <f t="shared" si="32"/>
        <v/>
      </c>
      <c r="Z22" s="12" t="str">
        <f t="shared" si="32"/>
        <v/>
      </c>
      <c r="AA22" s="12" t="str">
        <f t="shared" si="32"/>
        <v/>
      </c>
      <c r="AB22" s="12" t="str">
        <f t="shared" si="32"/>
        <v/>
      </c>
      <c r="AC22" s="12" t="str">
        <f t="shared" si="32"/>
        <v/>
      </c>
      <c r="AD22" s="12" t="str">
        <f t="shared" si="32"/>
        <v/>
      </c>
      <c r="AE22" s="12" t="str">
        <f t="shared" si="32"/>
        <v/>
      </c>
      <c r="AF22" s="12" t="str">
        <f t="shared" si="32"/>
        <v/>
      </c>
      <c r="AG22" s="12" t="str">
        <f t="shared" si="32"/>
        <v/>
      </c>
      <c r="AH22" s="12" t="str">
        <f t="shared" si="32"/>
        <v/>
      </c>
      <c r="AI22" s="12" t="str">
        <f t="shared" si="32"/>
        <v/>
      </c>
      <c r="AJ22" s="12" t="str">
        <f t="shared" si="31"/>
        <v/>
      </c>
      <c r="AK22" s="12" t="str">
        <f t="shared" si="31"/>
        <v/>
      </c>
      <c r="AL22" s="12" t="str">
        <f t="shared" si="31"/>
        <v/>
      </c>
      <c r="AM22" s="12" t="str">
        <f t="shared" si="31"/>
        <v/>
      </c>
      <c r="AN22" s="12" t="str">
        <f t="shared" si="31"/>
        <v/>
      </c>
      <c r="AO22" s="12" t="str">
        <f t="shared" si="31"/>
        <v/>
      </c>
      <c r="AP22" s="12" t="str">
        <f t="shared" si="31"/>
        <v/>
      </c>
      <c r="AQ22" s="12" t="str">
        <f t="shared" si="31"/>
        <v/>
      </c>
      <c r="AT22" s="12" t="str">
        <f t="shared" si="0"/>
        <v/>
      </c>
      <c r="AU22" s="12" t="str">
        <f t="shared" si="0"/>
        <v/>
      </c>
      <c r="AV22" s="12" t="str">
        <f t="shared" si="0"/>
        <v/>
      </c>
      <c r="BA22" s="12" t="str">
        <f t="shared" si="1"/>
        <v>デジタル入出力ユニット</v>
      </c>
      <c r="BB22" s="12" t="str">
        <f t="shared" si="14"/>
        <v>EX600-DMNE</v>
      </c>
      <c r="BC22" s="12" t="str">
        <f t="shared" si="15"/>
        <v/>
      </c>
      <c r="BD22" s="12" t="str">
        <f t="shared" si="16"/>
        <v/>
      </c>
      <c r="BE22" s="12" t="str">
        <f t="shared" si="17"/>
        <v/>
      </c>
      <c r="BF22" s="12" t="str">
        <f t="shared" si="18"/>
        <v/>
      </c>
      <c r="BG22" s="12" t="str">
        <f t="shared" si="19"/>
        <v/>
      </c>
      <c r="BH22" s="12" t="str">
        <f t="shared" si="20"/>
        <v/>
      </c>
      <c r="BI22" s="12" t="str">
        <f t="shared" si="21"/>
        <v/>
      </c>
      <c r="BJ22" s="12" t="str">
        <f t="shared" si="22"/>
        <v/>
      </c>
      <c r="BK22" s="12" t="str">
        <f t="shared" si="23"/>
        <v/>
      </c>
      <c r="BL22" s="12" t="str">
        <f t="shared" si="24"/>
        <v/>
      </c>
      <c r="BM22" s="12" t="str">
        <f t="shared" si="25"/>
        <v/>
      </c>
      <c r="BN22" s="12" t="str">
        <f t="shared" si="26"/>
        <v/>
      </c>
      <c r="BO22" s="12" t="str">
        <f t="shared" si="27"/>
        <v/>
      </c>
      <c r="BP22" s="12" t="str">
        <f t="shared" si="28"/>
        <v/>
      </c>
      <c r="BQ22" s="12" t="str">
        <f t="shared" si="29"/>
        <v/>
      </c>
      <c r="BR22" s="12" t="str">
        <f t="shared" si="30"/>
        <v/>
      </c>
    </row>
    <row r="23" spans="1:70" ht="18" customHeight="1" x14ac:dyDescent="0.15">
      <c r="A23" s="149">
        <v>19</v>
      </c>
      <c r="B23" s="150" t="str">
        <f t="shared" si="11"/>
        <v/>
      </c>
      <c r="C23" s="155" t="str">
        <f t="shared" si="12"/>
        <v/>
      </c>
      <c r="D23" s="151" t="str">
        <f t="shared" si="13"/>
        <v/>
      </c>
      <c r="E23" s="152" t="str">
        <f t="shared" si="10"/>
        <v/>
      </c>
      <c r="G23" s="12" t="str">
        <f t="shared" si="7"/>
        <v/>
      </c>
      <c r="J23" s="12">
        <v>21</v>
      </c>
      <c r="K23" s="12" t="str">
        <f t="shared" si="3"/>
        <v/>
      </c>
      <c r="L23" s="12" t="str">
        <f>IF(COUNTIF($O$3:O22,O23)&gt;=1,"",O23)</f>
        <v/>
      </c>
      <c r="M23" s="12" t="str">
        <f t="shared" si="4"/>
        <v/>
      </c>
      <c r="N23" s="12" t="str">
        <f t="shared" si="8"/>
        <v/>
      </c>
      <c r="O23" s="12" t="str">
        <f>仕様書作成!AE8</f>
        <v/>
      </c>
      <c r="P23" s="12" t="str">
        <f t="shared" si="9"/>
        <v/>
      </c>
      <c r="T23" s="12" t="str">
        <f t="shared" si="32"/>
        <v/>
      </c>
      <c r="U23" s="12" t="str">
        <f t="shared" si="32"/>
        <v/>
      </c>
      <c r="V23" s="12" t="str">
        <f t="shared" si="32"/>
        <v/>
      </c>
      <c r="W23" s="12" t="str">
        <f t="shared" si="32"/>
        <v/>
      </c>
      <c r="X23" s="12" t="str">
        <f t="shared" si="32"/>
        <v/>
      </c>
      <c r="Y23" s="12" t="str">
        <f t="shared" si="32"/>
        <v/>
      </c>
      <c r="Z23" s="12" t="str">
        <f t="shared" si="32"/>
        <v/>
      </c>
      <c r="AA23" s="12" t="str">
        <f t="shared" si="32"/>
        <v/>
      </c>
      <c r="AB23" s="12" t="str">
        <f t="shared" si="32"/>
        <v/>
      </c>
      <c r="AC23" s="12" t="str">
        <f t="shared" si="32"/>
        <v/>
      </c>
      <c r="AD23" s="12" t="str">
        <f t="shared" si="32"/>
        <v/>
      </c>
      <c r="AE23" s="12" t="str">
        <f t="shared" si="32"/>
        <v/>
      </c>
      <c r="AF23" s="12" t="str">
        <f t="shared" si="32"/>
        <v/>
      </c>
      <c r="AG23" s="12" t="str">
        <f t="shared" si="32"/>
        <v/>
      </c>
      <c r="AH23" s="12" t="str">
        <f t="shared" si="32"/>
        <v/>
      </c>
      <c r="AI23" s="12" t="str">
        <f t="shared" si="32"/>
        <v/>
      </c>
      <c r="AJ23" s="12" t="str">
        <f t="shared" si="31"/>
        <v/>
      </c>
      <c r="AK23" s="12" t="str">
        <f t="shared" si="31"/>
        <v/>
      </c>
      <c r="AL23" s="12" t="str">
        <f t="shared" si="31"/>
        <v/>
      </c>
      <c r="AM23" s="12" t="str">
        <f t="shared" si="31"/>
        <v/>
      </c>
      <c r="AN23" s="12" t="str">
        <f t="shared" si="31"/>
        <v/>
      </c>
      <c r="AO23" s="12" t="str">
        <f t="shared" si="31"/>
        <v/>
      </c>
      <c r="AP23" s="12" t="str">
        <f t="shared" si="31"/>
        <v/>
      </c>
      <c r="AQ23" s="12" t="str">
        <f t="shared" si="31"/>
        <v/>
      </c>
      <c r="AT23" s="12" t="str">
        <f t="shared" si="0"/>
        <v/>
      </c>
      <c r="AU23" s="12" t="str">
        <f t="shared" si="0"/>
        <v/>
      </c>
      <c r="AV23" s="12" t="str">
        <f t="shared" si="0"/>
        <v/>
      </c>
      <c r="BA23" s="12" t="str">
        <f t="shared" si="1"/>
        <v>デジタル入出力ユニット</v>
      </c>
      <c r="BB23" s="12" t="str">
        <f t="shared" si="14"/>
        <v>EX600-DMNF</v>
      </c>
      <c r="BC23" s="12" t="str">
        <f t="shared" si="15"/>
        <v/>
      </c>
      <c r="BD23" s="12" t="str">
        <f t="shared" si="16"/>
        <v/>
      </c>
      <c r="BE23" s="12" t="str">
        <f t="shared" si="17"/>
        <v/>
      </c>
      <c r="BF23" s="12" t="str">
        <f t="shared" si="18"/>
        <v/>
      </c>
      <c r="BG23" s="12" t="str">
        <f t="shared" si="19"/>
        <v/>
      </c>
      <c r="BH23" s="12" t="str">
        <f t="shared" si="20"/>
        <v/>
      </c>
      <c r="BI23" s="12" t="str">
        <f t="shared" si="21"/>
        <v/>
      </c>
      <c r="BJ23" s="12" t="str">
        <f t="shared" si="22"/>
        <v/>
      </c>
      <c r="BK23" s="12" t="str">
        <f t="shared" si="23"/>
        <v/>
      </c>
      <c r="BL23" s="12" t="str">
        <f t="shared" si="24"/>
        <v/>
      </c>
      <c r="BM23" s="12" t="str">
        <f t="shared" si="25"/>
        <v/>
      </c>
      <c r="BN23" s="12" t="str">
        <f t="shared" si="26"/>
        <v/>
      </c>
      <c r="BO23" s="12" t="str">
        <f t="shared" si="27"/>
        <v/>
      </c>
      <c r="BP23" s="12" t="str">
        <f t="shared" si="28"/>
        <v/>
      </c>
      <c r="BQ23" s="12" t="str">
        <f t="shared" si="29"/>
        <v/>
      </c>
      <c r="BR23" s="12" t="str">
        <f t="shared" si="30"/>
        <v/>
      </c>
    </row>
    <row r="24" spans="1:70" ht="18" customHeight="1" x14ac:dyDescent="0.15">
      <c r="A24" s="149">
        <v>20</v>
      </c>
      <c r="B24" s="150" t="str">
        <f t="shared" si="11"/>
        <v/>
      </c>
      <c r="C24" s="155" t="str">
        <f t="shared" si="12"/>
        <v/>
      </c>
      <c r="D24" s="151" t="str">
        <f t="shared" si="13"/>
        <v/>
      </c>
      <c r="E24" s="152" t="str">
        <f t="shared" si="10"/>
        <v/>
      </c>
      <c r="G24" s="12" t="str">
        <f t="shared" si="7"/>
        <v/>
      </c>
      <c r="J24" s="12">
        <v>22</v>
      </c>
      <c r="K24" s="12" t="str">
        <f t="shared" si="3"/>
        <v/>
      </c>
      <c r="L24" s="12" t="str">
        <f>IF(COUNTIF($O$3:O23,O24)&gt;=1,"",O24)</f>
        <v/>
      </c>
      <c r="M24" s="12" t="str">
        <f t="shared" si="4"/>
        <v/>
      </c>
      <c r="N24" s="12" t="str">
        <f t="shared" si="8"/>
        <v/>
      </c>
      <c r="O24" s="12" t="str">
        <f>仕様書作成!AF8</f>
        <v/>
      </c>
      <c r="P24" s="12" t="str">
        <f t="shared" si="9"/>
        <v/>
      </c>
      <c r="T24" s="12" t="str">
        <f t="shared" si="32"/>
        <v/>
      </c>
      <c r="U24" s="12" t="str">
        <f t="shared" si="32"/>
        <v/>
      </c>
      <c r="V24" s="12" t="str">
        <f t="shared" si="32"/>
        <v/>
      </c>
      <c r="W24" s="12" t="str">
        <f t="shared" si="32"/>
        <v/>
      </c>
      <c r="X24" s="12" t="str">
        <f t="shared" si="32"/>
        <v/>
      </c>
      <c r="Y24" s="12" t="str">
        <f t="shared" si="32"/>
        <v/>
      </c>
      <c r="Z24" s="12" t="str">
        <f t="shared" si="32"/>
        <v/>
      </c>
      <c r="AA24" s="12" t="str">
        <f t="shared" si="32"/>
        <v/>
      </c>
      <c r="AB24" s="12" t="str">
        <f t="shared" si="32"/>
        <v/>
      </c>
      <c r="AC24" s="12" t="str">
        <f t="shared" si="32"/>
        <v/>
      </c>
      <c r="AD24" s="12" t="str">
        <f t="shared" si="32"/>
        <v/>
      </c>
      <c r="AE24" s="12" t="str">
        <f t="shared" si="32"/>
        <v/>
      </c>
      <c r="AF24" s="12" t="str">
        <f t="shared" si="32"/>
        <v/>
      </c>
      <c r="AG24" s="12" t="str">
        <f t="shared" si="32"/>
        <v/>
      </c>
      <c r="AH24" s="12" t="str">
        <f t="shared" si="32"/>
        <v/>
      </c>
      <c r="AI24" s="12" t="str">
        <f t="shared" si="32"/>
        <v/>
      </c>
      <c r="AJ24" s="12" t="str">
        <f t="shared" si="31"/>
        <v/>
      </c>
      <c r="AK24" s="12" t="str">
        <f t="shared" si="31"/>
        <v/>
      </c>
      <c r="AL24" s="12" t="str">
        <f t="shared" si="31"/>
        <v/>
      </c>
      <c r="AM24" s="12" t="str">
        <f t="shared" si="31"/>
        <v/>
      </c>
      <c r="AN24" s="12" t="str">
        <f t="shared" si="31"/>
        <v/>
      </c>
      <c r="AO24" s="12" t="str">
        <f t="shared" si="31"/>
        <v/>
      </c>
      <c r="AP24" s="12" t="str">
        <f t="shared" si="31"/>
        <v/>
      </c>
      <c r="AQ24" s="12" t="str">
        <f t="shared" si="31"/>
        <v/>
      </c>
      <c r="AT24" s="12" t="str">
        <f t="shared" si="0"/>
        <v/>
      </c>
      <c r="AU24" s="12" t="str">
        <f t="shared" si="0"/>
        <v/>
      </c>
      <c r="AV24" s="12" t="str">
        <f t="shared" si="0"/>
        <v/>
      </c>
      <c r="BA24" s="12" t="str">
        <f t="shared" si="1"/>
        <v>アナログ出力ユニット</v>
      </c>
      <c r="BB24" s="12" t="str">
        <f t="shared" si="14"/>
        <v>EX600-AXA</v>
      </c>
      <c r="BC24" s="12" t="str">
        <f t="shared" si="15"/>
        <v/>
      </c>
      <c r="BD24" s="12" t="str">
        <f t="shared" si="16"/>
        <v/>
      </c>
      <c r="BE24" s="12" t="str">
        <f t="shared" si="17"/>
        <v/>
      </c>
      <c r="BF24" s="12" t="str">
        <f t="shared" si="18"/>
        <v/>
      </c>
      <c r="BG24" s="12" t="str">
        <f t="shared" si="19"/>
        <v/>
      </c>
      <c r="BH24" s="12" t="str">
        <f t="shared" si="20"/>
        <v/>
      </c>
      <c r="BI24" s="12" t="str">
        <f t="shared" si="21"/>
        <v/>
      </c>
      <c r="BJ24" s="12" t="str">
        <f t="shared" si="22"/>
        <v/>
      </c>
      <c r="BK24" s="12" t="str">
        <f t="shared" si="23"/>
        <v/>
      </c>
      <c r="BL24" s="12" t="str">
        <f t="shared" si="24"/>
        <v/>
      </c>
      <c r="BM24" s="12" t="str">
        <f t="shared" si="25"/>
        <v/>
      </c>
      <c r="BN24" s="12" t="str">
        <f t="shared" si="26"/>
        <v/>
      </c>
      <c r="BO24" s="12" t="str">
        <f t="shared" si="27"/>
        <v/>
      </c>
      <c r="BP24" s="12" t="str">
        <f t="shared" si="28"/>
        <v/>
      </c>
      <c r="BQ24" s="12" t="str">
        <f t="shared" si="29"/>
        <v/>
      </c>
      <c r="BR24" s="12" t="str">
        <f t="shared" si="30"/>
        <v/>
      </c>
    </row>
    <row r="25" spans="1:70" ht="18" customHeight="1" x14ac:dyDescent="0.15">
      <c r="A25" s="149">
        <v>21</v>
      </c>
      <c r="B25" s="150" t="str">
        <f t="shared" si="11"/>
        <v/>
      </c>
      <c r="C25" s="155" t="str">
        <f t="shared" si="12"/>
        <v/>
      </c>
      <c r="D25" s="151" t="str">
        <f t="shared" si="13"/>
        <v/>
      </c>
      <c r="E25" s="152" t="str">
        <f t="shared" si="10"/>
        <v/>
      </c>
      <c r="G25" s="12" t="str">
        <f t="shared" si="7"/>
        <v/>
      </c>
      <c r="J25" s="12">
        <v>23</v>
      </c>
      <c r="K25" s="12" t="str">
        <f t="shared" si="3"/>
        <v/>
      </c>
      <c r="L25" s="12" t="str">
        <f>IF(COUNTIF($O$3:O24,O25)&gt;=1,"",O25)</f>
        <v/>
      </c>
      <c r="M25" s="12" t="str">
        <f t="shared" si="4"/>
        <v/>
      </c>
      <c r="N25" s="12" t="str">
        <f t="shared" si="8"/>
        <v/>
      </c>
      <c r="O25" s="12" t="str">
        <f>仕様書作成!AG8</f>
        <v/>
      </c>
      <c r="P25" s="12" t="str">
        <f t="shared" si="9"/>
        <v/>
      </c>
      <c r="T25" s="12" t="str">
        <f t="shared" si="32"/>
        <v/>
      </c>
      <c r="U25" s="12" t="str">
        <f t="shared" si="32"/>
        <v/>
      </c>
      <c r="V25" s="12" t="str">
        <f t="shared" si="32"/>
        <v/>
      </c>
      <c r="W25" s="12" t="str">
        <f t="shared" si="32"/>
        <v/>
      </c>
      <c r="X25" s="12" t="str">
        <f t="shared" si="32"/>
        <v/>
      </c>
      <c r="Y25" s="12" t="str">
        <f t="shared" si="32"/>
        <v/>
      </c>
      <c r="Z25" s="12" t="str">
        <f t="shared" si="32"/>
        <v/>
      </c>
      <c r="AA25" s="12" t="str">
        <f t="shared" si="32"/>
        <v/>
      </c>
      <c r="AB25" s="12" t="str">
        <f t="shared" si="32"/>
        <v/>
      </c>
      <c r="AC25" s="12" t="str">
        <f t="shared" si="32"/>
        <v/>
      </c>
      <c r="AD25" s="12" t="str">
        <f t="shared" si="32"/>
        <v/>
      </c>
      <c r="AE25" s="12" t="str">
        <f t="shared" si="32"/>
        <v/>
      </c>
      <c r="AF25" s="12" t="str">
        <f t="shared" si="32"/>
        <v/>
      </c>
      <c r="AG25" s="12" t="str">
        <f t="shared" si="32"/>
        <v/>
      </c>
      <c r="AH25" s="12" t="str">
        <f t="shared" si="32"/>
        <v/>
      </c>
      <c r="AI25" s="12" t="str">
        <f t="shared" si="32"/>
        <v/>
      </c>
      <c r="AJ25" s="12" t="str">
        <f t="shared" si="31"/>
        <v/>
      </c>
      <c r="AK25" s="12" t="str">
        <f t="shared" si="31"/>
        <v/>
      </c>
      <c r="AL25" s="12" t="str">
        <f t="shared" si="31"/>
        <v/>
      </c>
      <c r="AM25" s="12" t="str">
        <f t="shared" si="31"/>
        <v/>
      </c>
      <c r="AN25" s="12" t="str">
        <f t="shared" si="31"/>
        <v/>
      </c>
      <c r="AO25" s="12" t="str">
        <f t="shared" si="31"/>
        <v/>
      </c>
      <c r="AP25" s="12" t="str">
        <f t="shared" si="31"/>
        <v/>
      </c>
      <c r="AQ25" s="12" t="str">
        <f t="shared" si="31"/>
        <v/>
      </c>
      <c r="AT25" s="12" t="str">
        <f t="shared" si="0"/>
        <v/>
      </c>
      <c r="AU25" s="12" t="str">
        <f t="shared" si="0"/>
        <v/>
      </c>
      <c r="AV25" s="12" t="str">
        <f t="shared" si="0"/>
        <v/>
      </c>
      <c r="BA25" s="12" t="str">
        <f t="shared" si="1"/>
        <v>アナログ入力ユニット</v>
      </c>
      <c r="BB25" s="12" t="str">
        <f t="shared" si="14"/>
        <v>EX600-AYA</v>
      </c>
      <c r="BC25" s="12" t="str">
        <f t="shared" si="15"/>
        <v/>
      </c>
      <c r="BD25" s="12" t="str">
        <f t="shared" si="16"/>
        <v/>
      </c>
      <c r="BE25" s="12" t="str">
        <f t="shared" si="17"/>
        <v/>
      </c>
      <c r="BF25" s="12" t="str">
        <f t="shared" si="18"/>
        <v/>
      </c>
      <c r="BG25" s="12" t="str">
        <f t="shared" si="19"/>
        <v/>
      </c>
      <c r="BH25" s="12" t="str">
        <f t="shared" si="20"/>
        <v/>
      </c>
      <c r="BI25" s="12" t="str">
        <f t="shared" si="21"/>
        <v/>
      </c>
      <c r="BJ25" s="12" t="str">
        <f t="shared" si="22"/>
        <v/>
      </c>
      <c r="BK25" s="12" t="str">
        <f t="shared" si="23"/>
        <v/>
      </c>
      <c r="BL25" s="12" t="str">
        <f t="shared" si="24"/>
        <v/>
      </c>
      <c r="BM25" s="12" t="str">
        <f t="shared" si="25"/>
        <v/>
      </c>
      <c r="BN25" s="12" t="str">
        <f t="shared" si="26"/>
        <v/>
      </c>
      <c r="BO25" s="12" t="str">
        <f t="shared" si="27"/>
        <v/>
      </c>
      <c r="BP25" s="12" t="str">
        <f t="shared" si="28"/>
        <v/>
      </c>
      <c r="BQ25" s="12" t="str">
        <f t="shared" si="29"/>
        <v/>
      </c>
      <c r="BR25" s="12" t="str">
        <f t="shared" si="30"/>
        <v/>
      </c>
    </row>
    <row r="26" spans="1:70" ht="18" customHeight="1" x14ac:dyDescent="0.15">
      <c r="A26" s="149">
        <v>22</v>
      </c>
      <c r="B26" s="150" t="str">
        <f t="shared" si="11"/>
        <v/>
      </c>
      <c r="C26" s="155" t="str">
        <f t="shared" si="12"/>
        <v/>
      </c>
      <c r="D26" s="151" t="str">
        <f t="shared" si="13"/>
        <v/>
      </c>
      <c r="E26" s="152" t="str">
        <f t="shared" si="10"/>
        <v/>
      </c>
      <c r="G26" s="12" t="str">
        <f t="shared" si="7"/>
        <v/>
      </c>
      <c r="J26" s="12">
        <v>24</v>
      </c>
      <c r="K26" s="12" t="str">
        <f t="shared" si="3"/>
        <v/>
      </c>
      <c r="L26" s="12" t="str">
        <f>IF(COUNTIF($O$3:O25,O26)&gt;=1,"",O26)</f>
        <v/>
      </c>
      <c r="M26" s="12" t="str">
        <f t="shared" si="4"/>
        <v/>
      </c>
      <c r="N26" s="12" t="str">
        <f t="shared" si="8"/>
        <v/>
      </c>
      <c r="O26" s="12" t="str">
        <f>仕様書作成!AH8</f>
        <v/>
      </c>
      <c r="P26" s="12" t="str">
        <f t="shared" si="9"/>
        <v/>
      </c>
      <c r="T26" s="12" t="str">
        <f t="shared" si="32"/>
        <v/>
      </c>
      <c r="U26" s="12" t="str">
        <f t="shared" si="32"/>
        <v/>
      </c>
      <c r="V26" s="12" t="str">
        <f t="shared" si="32"/>
        <v/>
      </c>
      <c r="W26" s="12" t="str">
        <f t="shared" si="32"/>
        <v/>
      </c>
      <c r="X26" s="12" t="str">
        <f t="shared" si="32"/>
        <v/>
      </c>
      <c r="Y26" s="12" t="str">
        <f t="shared" si="32"/>
        <v/>
      </c>
      <c r="Z26" s="12" t="str">
        <f t="shared" si="32"/>
        <v/>
      </c>
      <c r="AA26" s="12" t="str">
        <f t="shared" si="32"/>
        <v/>
      </c>
      <c r="AB26" s="12" t="str">
        <f t="shared" si="32"/>
        <v/>
      </c>
      <c r="AC26" s="12" t="str">
        <f t="shared" si="32"/>
        <v/>
      </c>
      <c r="AD26" s="12" t="str">
        <f t="shared" si="32"/>
        <v/>
      </c>
      <c r="AE26" s="12" t="str">
        <f t="shared" si="32"/>
        <v/>
      </c>
      <c r="AF26" s="12" t="str">
        <f t="shared" si="32"/>
        <v/>
      </c>
      <c r="AG26" s="12" t="str">
        <f t="shared" si="32"/>
        <v/>
      </c>
      <c r="AH26" s="12" t="str">
        <f t="shared" si="32"/>
        <v/>
      </c>
      <c r="AI26" s="12" t="str">
        <f t="shared" si="32"/>
        <v/>
      </c>
      <c r="AJ26" s="12" t="str">
        <f t="shared" si="31"/>
        <v/>
      </c>
      <c r="AK26" s="12" t="str">
        <f t="shared" si="31"/>
        <v/>
      </c>
      <c r="AL26" s="12" t="str">
        <f t="shared" si="31"/>
        <v/>
      </c>
      <c r="AM26" s="12" t="str">
        <f t="shared" si="31"/>
        <v/>
      </c>
      <c r="AN26" s="12" t="str">
        <f t="shared" si="31"/>
        <v/>
      </c>
      <c r="AO26" s="12" t="str">
        <f t="shared" si="31"/>
        <v/>
      </c>
      <c r="AP26" s="12" t="str">
        <f t="shared" si="31"/>
        <v/>
      </c>
      <c r="AQ26" s="12" t="str">
        <f t="shared" si="31"/>
        <v/>
      </c>
      <c r="AT26" s="12" t="str">
        <f t="shared" si="0"/>
        <v/>
      </c>
      <c r="AU26" s="12" t="str">
        <f t="shared" si="0"/>
        <v/>
      </c>
      <c r="AV26" s="12" t="str">
        <f t="shared" si="0"/>
        <v/>
      </c>
      <c r="BA26" s="12" t="str">
        <f t="shared" si="1"/>
        <v>アナログ入出力ユニット</v>
      </c>
      <c r="BB26" s="12" t="str">
        <f t="shared" si="14"/>
        <v>EX600-AMB</v>
      </c>
      <c r="BC26" s="12" t="str">
        <f t="shared" si="15"/>
        <v/>
      </c>
      <c r="BD26" s="12" t="str">
        <f t="shared" si="16"/>
        <v/>
      </c>
      <c r="BE26" s="12" t="str">
        <f t="shared" si="17"/>
        <v/>
      </c>
      <c r="BF26" s="12" t="str">
        <f t="shared" si="18"/>
        <v/>
      </c>
      <c r="BG26" s="12" t="str">
        <f t="shared" si="19"/>
        <v/>
      </c>
      <c r="BH26" s="12" t="str">
        <f t="shared" si="20"/>
        <v/>
      </c>
      <c r="BI26" s="12" t="str">
        <f t="shared" si="21"/>
        <v/>
      </c>
      <c r="BJ26" s="12" t="str">
        <f t="shared" si="22"/>
        <v/>
      </c>
      <c r="BK26" s="12" t="str">
        <f t="shared" si="23"/>
        <v/>
      </c>
      <c r="BL26" s="12" t="str">
        <f t="shared" si="24"/>
        <v/>
      </c>
      <c r="BM26" s="12" t="str">
        <f t="shared" si="25"/>
        <v/>
      </c>
      <c r="BN26" s="12" t="str">
        <f t="shared" si="26"/>
        <v/>
      </c>
      <c r="BO26" s="12" t="str">
        <f t="shared" si="27"/>
        <v/>
      </c>
      <c r="BP26" s="12" t="str">
        <f t="shared" si="28"/>
        <v/>
      </c>
      <c r="BQ26" s="12" t="str">
        <f t="shared" si="29"/>
        <v/>
      </c>
      <c r="BR26" s="12" t="str">
        <f t="shared" si="30"/>
        <v/>
      </c>
    </row>
    <row r="27" spans="1:70" ht="18" customHeight="1" x14ac:dyDescent="0.15">
      <c r="A27" s="149">
        <v>23</v>
      </c>
      <c r="B27" s="150" t="str">
        <f t="shared" si="11"/>
        <v/>
      </c>
      <c r="C27" s="155" t="str">
        <f t="shared" si="12"/>
        <v/>
      </c>
      <c r="D27" s="151" t="str">
        <f t="shared" si="13"/>
        <v/>
      </c>
      <c r="E27" s="152" t="str">
        <f t="shared" si="10"/>
        <v/>
      </c>
      <c r="J27" s="370">
        <v>1</v>
      </c>
      <c r="K27" s="12" t="s">
        <v>708</v>
      </c>
      <c r="L27" t="s">
        <v>969</v>
      </c>
      <c r="N27" s="12" t="str">
        <f>IF(L27="","",IF(COUNTIF($O$3:$O$26,$L27)=0,"",(COUNTIF($O$3:$O$26,$L27))))</f>
        <v/>
      </c>
      <c r="T27" s="12" t="str">
        <f t="shared" si="32"/>
        <v/>
      </c>
      <c r="U27" s="12" t="str">
        <f t="shared" si="32"/>
        <v/>
      </c>
      <c r="V27" s="12" t="str">
        <f>IF($L27="","",IF($L27=V$2,"O",""))</f>
        <v/>
      </c>
      <c r="W27" s="12" t="str">
        <f t="shared" si="32"/>
        <v/>
      </c>
      <c r="X27" s="12" t="str">
        <f t="shared" si="32"/>
        <v/>
      </c>
      <c r="Y27" s="12" t="str">
        <f t="shared" si="32"/>
        <v/>
      </c>
      <c r="Z27" s="12" t="str">
        <f t="shared" si="32"/>
        <v/>
      </c>
      <c r="AA27" s="12" t="str">
        <f t="shared" si="32"/>
        <v/>
      </c>
      <c r="AB27" s="12" t="str">
        <f t="shared" si="32"/>
        <v/>
      </c>
      <c r="AC27" s="12" t="str">
        <f t="shared" si="32"/>
        <v/>
      </c>
      <c r="AD27" s="12" t="str">
        <f t="shared" si="32"/>
        <v/>
      </c>
      <c r="AE27" s="12" t="str">
        <f t="shared" si="32"/>
        <v/>
      </c>
      <c r="AF27" s="12" t="str">
        <f t="shared" si="32"/>
        <v/>
      </c>
      <c r="AG27" s="12" t="str">
        <f t="shared" si="32"/>
        <v/>
      </c>
      <c r="AH27" s="12" t="str">
        <f t="shared" si="32"/>
        <v/>
      </c>
      <c r="AI27" s="12" t="str">
        <f t="shared" si="32"/>
        <v/>
      </c>
      <c r="AJ27" s="12" t="str">
        <f t="shared" si="31"/>
        <v/>
      </c>
      <c r="AK27" s="12" t="str">
        <f t="shared" si="31"/>
        <v/>
      </c>
      <c r="AL27" s="12" t="str">
        <f t="shared" si="31"/>
        <v/>
      </c>
      <c r="AM27" s="12" t="str">
        <f t="shared" si="31"/>
        <v/>
      </c>
      <c r="AN27" s="12" t="str">
        <f t="shared" si="31"/>
        <v/>
      </c>
      <c r="AO27" s="12" t="str">
        <f t="shared" si="31"/>
        <v/>
      </c>
      <c r="AP27" s="12" t="str">
        <f t="shared" si="31"/>
        <v/>
      </c>
      <c r="AQ27" s="12" t="str">
        <f t="shared" si="31"/>
        <v/>
      </c>
      <c r="AR27" s="12" t="str">
        <f t="shared" si="31"/>
        <v/>
      </c>
      <c r="AS27" s="12" t="str">
        <f t="shared" si="31"/>
        <v/>
      </c>
      <c r="AT27" s="12" t="str">
        <f t="shared" ref="AT27:AV40" si="33">K27</f>
        <v>個別SUP.ブロックAss'y</v>
      </c>
      <c r="AU27" s="12" t="str">
        <f t="shared" si="33"/>
        <v>SY70M-78-3A-L6</v>
      </c>
    </row>
    <row r="28" spans="1:70" ht="18" customHeight="1" x14ac:dyDescent="0.15">
      <c r="A28" s="149">
        <v>24</v>
      </c>
      <c r="B28" s="150" t="str">
        <f t="shared" si="11"/>
        <v/>
      </c>
      <c r="C28" s="155" t="str">
        <f t="shared" si="12"/>
        <v/>
      </c>
      <c r="D28" s="151" t="str">
        <f t="shared" si="13"/>
        <v/>
      </c>
      <c r="E28" s="152" t="str">
        <f t="shared" si="10"/>
        <v/>
      </c>
      <c r="J28" s="370">
        <v>2</v>
      </c>
      <c r="K28" s="12" t="s">
        <v>708</v>
      </c>
      <c r="L28" t="s">
        <v>970</v>
      </c>
      <c r="N28" s="12" t="str">
        <f t="shared" ref="N28:N37" si="34">IF(L28="","",IF(COUNTIF($O$3:$O$26,$L28)=0,"",(COUNTIF($O$3:$O$26,$L28))))</f>
        <v/>
      </c>
      <c r="T28" s="12" t="str">
        <f t="shared" si="32"/>
        <v/>
      </c>
      <c r="U28" s="12" t="str">
        <f t="shared" si="32"/>
        <v/>
      </c>
      <c r="V28" s="12" t="str">
        <f t="shared" si="32"/>
        <v/>
      </c>
      <c r="W28" s="12" t="str">
        <f t="shared" si="32"/>
        <v/>
      </c>
      <c r="X28" s="12" t="str">
        <f t="shared" si="32"/>
        <v/>
      </c>
      <c r="Y28" s="12" t="str">
        <f t="shared" si="32"/>
        <v/>
      </c>
      <c r="Z28" s="12" t="str">
        <f t="shared" si="32"/>
        <v/>
      </c>
      <c r="AA28" s="12" t="str">
        <f t="shared" si="32"/>
        <v/>
      </c>
      <c r="AB28" s="12" t="str">
        <f t="shared" si="32"/>
        <v/>
      </c>
      <c r="AC28" s="12" t="str">
        <f t="shared" si="32"/>
        <v/>
      </c>
      <c r="AD28" s="12" t="str">
        <f t="shared" si="32"/>
        <v/>
      </c>
      <c r="AE28" s="12" t="str">
        <f t="shared" si="32"/>
        <v/>
      </c>
      <c r="AF28" s="12" t="str">
        <f t="shared" si="32"/>
        <v/>
      </c>
      <c r="AG28" s="12" t="str">
        <f t="shared" si="32"/>
        <v/>
      </c>
      <c r="AH28" s="12" t="str">
        <f t="shared" si="32"/>
        <v/>
      </c>
      <c r="AI28" s="12" t="str">
        <f t="shared" si="32"/>
        <v/>
      </c>
      <c r="AJ28" s="12" t="str">
        <f t="shared" si="31"/>
        <v/>
      </c>
      <c r="AK28" s="12" t="str">
        <f t="shared" si="31"/>
        <v/>
      </c>
      <c r="AL28" s="12" t="str">
        <f t="shared" si="31"/>
        <v/>
      </c>
      <c r="AM28" s="12" t="str">
        <f t="shared" si="31"/>
        <v/>
      </c>
      <c r="AN28" s="12" t="str">
        <f t="shared" si="31"/>
        <v/>
      </c>
      <c r="AO28" s="12" t="str">
        <f t="shared" si="31"/>
        <v/>
      </c>
      <c r="AP28" s="12" t="str">
        <f t="shared" si="31"/>
        <v/>
      </c>
      <c r="AQ28" s="12" t="str">
        <f t="shared" si="31"/>
        <v/>
      </c>
      <c r="AR28" s="12" t="str">
        <f t="shared" si="31"/>
        <v/>
      </c>
      <c r="AS28" s="12" t="str">
        <f t="shared" si="31"/>
        <v/>
      </c>
      <c r="AT28" s="12" t="str">
        <f t="shared" si="33"/>
        <v>個別SUP.ブロックAss'y</v>
      </c>
      <c r="AU28" s="12" t="str">
        <f t="shared" si="33"/>
        <v>SY70M-78-3A-L8</v>
      </c>
    </row>
    <row r="29" spans="1:70" ht="18" customHeight="1" x14ac:dyDescent="0.15">
      <c r="A29" s="149">
        <v>25</v>
      </c>
      <c r="B29" s="150" t="str">
        <f t="shared" si="11"/>
        <v/>
      </c>
      <c r="C29" s="155" t="str">
        <f t="shared" si="12"/>
        <v/>
      </c>
      <c r="D29" s="151" t="str">
        <f t="shared" si="13"/>
        <v/>
      </c>
      <c r="E29" s="152" t="str">
        <f t="shared" si="10"/>
        <v/>
      </c>
      <c r="J29" s="370">
        <v>3</v>
      </c>
      <c r="K29" s="12" t="s">
        <v>708</v>
      </c>
      <c r="L29" t="s">
        <v>971</v>
      </c>
      <c r="N29" s="12" t="str">
        <f t="shared" si="34"/>
        <v/>
      </c>
      <c r="T29" s="12" t="str">
        <f t="shared" si="32"/>
        <v/>
      </c>
      <c r="U29" s="12" t="str">
        <f t="shared" si="32"/>
        <v/>
      </c>
      <c r="V29" s="12" t="str">
        <f t="shared" si="32"/>
        <v/>
      </c>
      <c r="W29" s="12" t="str">
        <f t="shared" si="32"/>
        <v/>
      </c>
      <c r="X29" s="12" t="str">
        <f t="shared" si="32"/>
        <v/>
      </c>
      <c r="Y29" s="12" t="str">
        <f t="shared" si="32"/>
        <v/>
      </c>
      <c r="Z29" s="12" t="str">
        <f t="shared" si="32"/>
        <v/>
      </c>
      <c r="AA29" s="12" t="str">
        <f t="shared" si="32"/>
        <v/>
      </c>
      <c r="AB29" s="12" t="str">
        <f t="shared" si="32"/>
        <v/>
      </c>
      <c r="AC29" s="12" t="str">
        <f t="shared" si="32"/>
        <v/>
      </c>
      <c r="AD29" s="12" t="str">
        <f t="shared" si="32"/>
        <v/>
      </c>
      <c r="AE29" s="12" t="str">
        <f t="shared" si="32"/>
        <v/>
      </c>
      <c r="AF29" s="12" t="str">
        <f t="shared" si="32"/>
        <v/>
      </c>
      <c r="AG29" s="12" t="str">
        <f t="shared" si="32"/>
        <v/>
      </c>
      <c r="AH29" s="12" t="str">
        <f t="shared" si="32"/>
        <v/>
      </c>
      <c r="AI29" s="12" t="str">
        <f t="shared" si="32"/>
        <v/>
      </c>
      <c r="AJ29" s="12" t="str">
        <f t="shared" si="31"/>
        <v/>
      </c>
      <c r="AK29" s="12" t="str">
        <f t="shared" si="31"/>
        <v/>
      </c>
      <c r="AL29" s="12" t="str">
        <f t="shared" si="31"/>
        <v/>
      </c>
      <c r="AM29" s="12" t="str">
        <f t="shared" si="31"/>
        <v/>
      </c>
      <c r="AN29" s="12" t="str">
        <f t="shared" si="31"/>
        <v/>
      </c>
      <c r="AO29" s="12" t="str">
        <f t="shared" si="31"/>
        <v/>
      </c>
      <c r="AP29" s="12" t="str">
        <f t="shared" si="31"/>
        <v/>
      </c>
      <c r="AQ29" s="12" t="str">
        <f t="shared" si="31"/>
        <v/>
      </c>
      <c r="AR29" s="12" t="str">
        <f t="shared" si="31"/>
        <v/>
      </c>
      <c r="AS29" s="12" t="str">
        <f t="shared" si="31"/>
        <v/>
      </c>
      <c r="AT29" s="12" t="str">
        <f t="shared" si="33"/>
        <v>個別SUP.ブロックAss'y</v>
      </c>
      <c r="AU29" s="12" t="str">
        <f t="shared" si="33"/>
        <v>SY70M-78-3A-L10</v>
      </c>
    </row>
    <row r="30" spans="1:70" ht="18" customHeight="1" x14ac:dyDescent="0.15">
      <c r="A30" s="149">
        <v>26</v>
      </c>
      <c r="B30" s="150" t="str">
        <f t="shared" si="11"/>
        <v/>
      </c>
      <c r="C30" s="155" t="str">
        <f t="shared" si="12"/>
        <v/>
      </c>
      <c r="D30" s="151" t="str">
        <f t="shared" si="13"/>
        <v/>
      </c>
      <c r="E30" s="152" t="str">
        <f t="shared" si="10"/>
        <v/>
      </c>
      <c r="J30" s="370">
        <v>4</v>
      </c>
      <c r="K30" s="12" t="s">
        <v>708</v>
      </c>
      <c r="L30" t="s">
        <v>972</v>
      </c>
      <c r="N30" s="12" t="str">
        <f t="shared" si="34"/>
        <v/>
      </c>
      <c r="T30" s="12" t="str">
        <f t="shared" si="32"/>
        <v/>
      </c>
      <c r="U30" s="12" t="str">
        <f t="shared" si="32"/>
        <v/>
      </c>
      <c r="V30" s="12" t="str">
        <f t="shared" si="32"/>
        <v/>
      </c>
      <c r="W30" s="12" t="str">
        <f t="shared" si="32"/>
        <v/>
      </c>
      <c r="X30" s="12" t="str">
        <f t="shared" si="32"/>
        <v/>
      </c>
      <c r="Y30" s="12" t="str">
        <f t="shared" si="32"/>
        <v/>
      </c>
      <c r="Z30" s="12" t="str">
        <f t="shared" si="32"/>
        <v/>
      </c>
      <c r="AA30" s="12" t="str">
        <f t="shared" si="32"/>
        <v/>
      </c>
      <c r="AB30" s="12" t="str">
        <f t="shared" si="32"/>
        <v/>
      </c>
      <c r="AC30" s="12" t="str">
        <f t="shared" si="32"/>
        <v/>
      </c>
      <c r="AD30" s="12" t="str">
        <f t="shared" si="32"/>
        <v/>
      </c>
      <c r="AE30" s="12" t="str">
        <f t="shared" si="32"/>
        <v/>
      </c>
      <c r="AF30" s="12" t="str">
        <f t="shared" si="32"/>
        <v/>
      </c>
      <c r="AG30" s="12" t="str">
        <f t="shared" si="32"/>
        <v/>
      </c>
      <c r="AH30" s="12" t="str">
        <f t="shared" si="32"/>
        <v/>
      </c>
      <c r="AI30" s="12" t="str">
        <f t="shared" si="32"/>
        <v/>
      </c>
      <c r="AJ30" s="12" t="str">
        <f t="shared" si="31"/>
        <v/>
      </c>
      <c r="AK30" s="12" t="str">
        <f t="shared" si="31"/>
        <v/>
      </c>
      <c r="AL30" s="12" t="str">
        <f t="shared" si="31"/>
        <v/>
      </c>
      <c r="AM30" s="12" t="str">
        <f t="shared" si="31"/>
        <v/>
      </c>
      <c r="AN30" s="12" t="str">
        <f t="shared" si="31"/>
        <v/>
      </c>
      <c r="AO30" s="12" t="str">
        <f t="shared" si="31"/>
        <v/>
      </c>
      <c r="AP30" s="12" t="str">
        <f t="shared" si="31"/>
        <v/>
      </c>
      <c r="AQ30" s="12" t="str">
        <f t="shared" si="31"/>
        <v/>
      </c>
      <c r="AR30" s="12" t="str">
        <f t="shared" si="31"/>
        <v/>
      </c>
      <c r="AS30" s="12" t="str">
        <f t="shared" si="31"/>
        <v/>
      </c>
      <c r="AT30" s="12" t="str">
        <f t="shared" si="33"/>
        <v>個別SUP.ブロックAss'y</v>
      </c>
      <c r="AU30" s="12" t="str">
        <f t="shared" si="33"/>
        <v>SY70M-78-3A-L12</v>
      </c>
    </row>
    <row r="31" spans="1:70" ht="18" customHeight="1" x14ac:dyDescent="0.15">
      <c r="A31" s="149">
        <v>27</v>
      </c>
      <c r="B31" s="150" t="str">
        <f t="shared" si="11"/>
        <v/>
      </c>
      <c r="C31" s="155" t="str">
        <f t="shared" si="12"/>
        <v/>
      </c>
      <c r="D31" s="151" t="str">
        <f t="shared" si="13"/>
        <v/>
      </c>
      <c r="E31" s="152" t="str">
        <f t="shared" si="10"/>
        <v/>
      </c>
      <c r="J31" s="370">
        <v>5</v>
      </c>
      <c r="K31" s="12" t="s">
        <v>708</v>
      </c>
      <c r="L31" t="s">
        <v>973</v>
      </c>
      <c r="N31" s="12" t="str">
        <f t="shared" si="34"/>
        <v/>
      </c>
      <c r="T31" s="12" t="str">
        <f t="shared" si="32"/>
        <v/>
      </c>
      <c r="U31" s="12" t="str">
        <f t="shared" si="32"/>
        <v/>
      </c>
      <c r="V31" s="12" t="str">
        <f t="shared" si="32"/>
        <v/>
      </c>
      <c r="W31" s="12" t="str">
        <f t="shared" si="32"/>
        <v/>
      </c>
      <c r="X31" s="12" t="str">
        <f t="shared" si="32"/>
        <v/>
      </c>
      <c r="Y31" s="12" t="str">
        <f t="shared" si="32"/>
        <v/>
      </c>
      <c r="Z31" s="12" t="str">
        <f t="shared" si="32"/>
        <v/>
      </c>
      <c r="AA31" s="12" t="str">
        <f t="shared" si="32"/>
        <v/>
      </c>
      <c r="AB31" s="12" t="str">
        <f t="shared" si="32"/>
        <v/>
      </c>
      <c r="AC31" s="12" t="str">
        <f t="shared" si="32"/>
        <v/>
      </c>
      <c r="AD31" s="12" t="str">
        <f t="shared" si="32"/>
        <v/>
      </c>
      <c r="AE31" s="12" t="str">
        <f t="shared" si="32"/>
        <v/>
      </c>
      <c r="AF31" s="12" t="str">
        <f t="shared" si="32"/>
        <v/>
      </c>
      <c r="AG31" s="12" t="str">
        <f t="shared" si="32"/>
        <v/>
      </c>
      <c r="AH31" s="12" t="str">
        <f t="shared" si="32"/>
        <v/>
      </c>
      <c r="AI31" s="12" t="str">
        <f t="shared" si="32"/>
        <v/>
      </c>
      <c r="AJ31" s="12" t="str">
        <f t="shared" si="31"/>
        <v/>
      </c>
      <c r="AK31" s="12" t="str">
        <f t="shared" si="31"/>
        <v/>
      </c>
      <c r="AL31" s="12" t="str">
        <f t="shared" si="31"/>
        <v/>
      </c>
      <c r="AM31" s="12" t="str">
        <f t="shared" si="31"/>
        <v/>
      </c>
      <c r="AN31" s="12" t="str">
        <f t="shared" si="31"/>
        <v/>
      </c>
      <c r="AO31" s="12" t="str">
        <f t="shared" si="31"/>
        <v/>
      </c>
      <c r="AP31" s="12" t="str">
        <f t="shared" si="31"/>
        <v/>
      </c>
      <c r="AQ31" s="12" t="str">
        <f t="shared" si="31"/>
        <v/>
      </c>
      <c r="AR31" s="12" t="str">
        <f t="shared" si="31"/>
        <v/>
      </c>
      <c r="AS31" s="12" t="str">
        <f t="shared" si="31"/>
        <v/>
      </c>
      <c r="AT31" s="12" t="str">
        <f t="shared" si="33"/>
        <v>個別SUP.ブロックAss'y</v>
      </c>
      <c r="AU31" s="12" t="str">
        <f t="shared" si="33"/>
        <v>SY70M-78-3A-LN11</v>
      </c>
    </row>
    <row r="32" spans="1:70" ht="18" customHeight="1" x14ac:dyDescent="0.15">
      <c r="A32" s="149">
        <v>28</v>
      </c>
      <c r="B32" s="150" t="str">
        <f t="shared" si="11"/>
        <v/>
      </c>
      <c r="C32" s="155" t="str">
        <f t="shared" si="12"/>
        <v/>
      </c>
      <c r="D32" s="151" t="str">
        <f t="shared" si="13"/>
        <v/>
      </c>
      <c r="E32" s="152" t="str">
        <f t="shared" si="10"/>
        <v/>
      </c>
      <c r="J32" s="370">
        <v>7</v>
      </c>
      <c r="K32" s="12" t="s">
        <v>711</v>
      </c>
      <c r="L32" s="12" t="s">
        <v>711</v>
      </c>
      <c r="N32" s="12" t="str">
        <f>IF(COUNTIF($T$200:$AR$200,"→")=0,"",COUNTIF($T$200:$AR$200,"→"))</f>
        <v/>
      </c>
      <c r="T32" s="12" t="str">
        <f>IF(T200="→","&gt;","")</f>
        <v/>
      </c>
      <c r="U32" s="12" t="str">
        <f t="shared" ref="U32:AQ32" si="35">IF(U200="→","&gt;","")</f>
        <v/>
      </c>
      <c r="V32" s="12" t="str">
        <f t="shared" si="35"/>
        <v/>
      </c>
      <c r="W32" s="12" t="str">
        <f t="shared" si="35"/>
        <v/>
      </c>
      <c r="X32" s="12" t="str">
        <f t="shared" si="35"/>
        <v/>
      </c>
      <c r="Y32" s="12" t="str">
        <f t="shared" si="35"/>
        <v/>
      </c>
      <c r="Z32" s="12" t="str">
        <f t="shared" si="35"/>
        <v/>
      </c>
      <c r="AA32" s="12" t="str">
        <f t="shared" si="35"/>
        <v/>
      </c>
      <c r="AB32" s="12" t="str">
        <f t="shared" si="35"/>
        <v/>
      </c>
      <c r="AC32" s="12" t="str">
        <f t="shared" si="35"/>
        <v/>
      </c>
      <c r="AD32" s="12" t="str">
        <f t="shared" si="35"/>
        <v/>
      </c>
      <c r="AE32" s="12" t="str">
        <f t="shared" si="35"/>
        <v/>
      </c>
      <c r="AF32" s="12" t="str">
        <f t="shared" si="35"/>
        <v/>
      </c>
      <c r="AG32" s="12" t="str">
        <f t="shared" si="35"/>
        <v/>
      </c>
      <c r="AH32" s="12" t="str">
        <f t="shared" si="35"/>
        <v/>
      </c>
      <c r="AI32" s="12" t="str">
        <f t="shared" si="35"/>
        <v/>
      </c>
      <c r="AJ32" s="12" t="str">
        <f t="shared" si="35"/>
        <v/>
      </c>
      <c r="AK32" s="12" t="str">
        <f t="shared" si="35"/>
        <v/>
      </c>
      <c r="AL32" s="12" t="str">
        <f t="shared" si="35"/>
        <v/>
      </c>
      <c r="AM32" s="12" t="str">
        <f t="shared" si="35"/>
        <v/>
      </c>
      <c r="AN32" s="12" t="str">
        <f t="shared" si="35"/>
        <v/>
      </c>
      <c r="AO32" s="12" t="str">
        <f t="shared" si="35"/>
        <v/>
      </c>
      <c r="AP32" s="12" t="str">
        <f t="shared" si="35"/>
        <v/>
      </c>
      <c r="AQ32" s="12" t="str">
        <f t="shared" si="35"/>
        <v/>
      </c>
      <c r="AR32" s="12" t="str">
        <f>IF(AR184="→","&gt;","")</f>
        <v/>
      </c>
      <c r="AS32" s="12" t="str">
        <f>IF(AS184="→","&gt;","")</f>
        <v/>
      </c>
      <c r="AT32" s="12" t="str">
        <f t="shared" si="33"/>
        <v xml:space="preserve">  SUP.遮断位置</v>
      </c>
      <c r="AU32" s="12" t="str">
        <f t="shared" si="33"/>
        <v xml:space="preserve">  SUP.遮断位置</v>
      </c>
    </row>
    <row r="33" spans="1:48" ht="18" customHeight="1" x14ac:dyDescent="0.15">
      <c r="A33" s="149">
        <v>29</v>
      </c>
      <c r="B33" s="150" t="str">
        <f t="shared" si="11"/>
        <v/>
      </c>
      <c r="C33" s="155" t="str">
        <f t="shared" si="12"/>
        <v/>
      </c>
      <c r="D33" s="151" t="str">
        <f t="shared" si="13"/>
        <v/>
      </c>
      <c r="E33" s="152" t="str">
        <f t="shared" si="10"/>
        <v/>
      </c>
      <c r="J33" s="370">
        <v>8</v>
      </c>
      <c r="K33" s="12" t="s">
        <v>709</v>
      </c>
      <c r="L33" t="s">
        <v>974</v>
      </c>
      <c r="N33" s="12" t="str">
        <f>IF(L33="","",IF(COUNTIF($O$3:$O$26,$L33)=0,"",(COUNTIF($O$3:$O$26,$L33))))</f>
        <v/>
      </c>
      <c r="T33" s="12" t="str">
        <f t="shared" ref="T33:AS37" si="36">IF($L33="","",IF($L33=T$2,"O",""))</f>
        <v/>
      </c>
      <c r="U33" s="12" t="str">
        <f t="shared" si="36"/>
        <v/>
      </c>
      <c r="V33" s="12" t="str">
        <f t="shared" si="36"/>
        <v/>
      </c>
      <c r="W33" s="12" t="str">
        <f t="shared" si="36"/>
        <v/>
      </c>
      <c r="X33" s="12" t="str">
        <f t="shared" si="36"/>
        <v/>
      </c>
      <c r="Y33" s="12" t="str">
        <f t="shared" si="36"/>
        <v/>
      </c>
      <c r="Z33" s="12" t="str">
        <f t="shared" si="36"/>
        <v/>
      </c>
      <c r="AA33" s="12" t="str">
        <f t="shared" si="36"/>
        <v/>
      </c>
      <c r="AB33" s="12" t="str">
        <f t="shared" si="36"/>
        <v/>
      </c>
      <c r="AC33" s="12" t="str">
        <f t="shared" si="36"/>
        <v/>
      </c>
      <c r="AD33" s="12" t="str">
        <f t="shared" si="36"/>
        <v/>
      </c>
      <c r="AE33" s="12" t="str">
        <f t="shared" si="36"/>
        <v/>
      </c>
      <c r="AF33" s="12" t="str">
        <f t="shared" si="36"/>
        <v/>
      </c>
      <c r="AG33" s="12" t="str">
        <f t="shared" si="36"/>
        <v/>
      </c>
      <c r="AH33" s="12" t="str">
        <f t="shared" si="36"/>
        <v/>
      </c>
      <c r="AI33" s="12" t="str">
        <f t="shared" si="36"/>
        <v/>
      </c>
      <c r="AJ33" s="12" t="str">
        <f t="shared" si="36"/>
        <v/>
      </c>
      <c r="AK33" s="12" t="str">
        <f t="shared" si="36"/>
        <v/>
      </c>
      <c r="AL33" s="12" t="str">
        <f t="shared" si="36"/>
        <v/>
      </c>
      <c r="AM33" s="12" t="str">
        <f t="shared" si="36"/>
        <v/>
      </c>
      <c r="AN33" s="12" t="str">
        <f t="shared" si="36"/>
        <v/>
      </c>
      <c r="AO33" s="12" t="str">
        <f t="shared" si="36"/>
        <v/>
      </c>
      <c r="AP33" s="12" t="str">
        <f t="shared" si="36"/>
        <v/>
      </c>
      <c r="AQ33" s="12" t="str">
        <f t="shared" si="36"/>
        <v/>
      </c>
      <c r="AR33" s="12" t="str">
        <f t="shared" si="36"/>
        <v/>
      </c>
      <c r="AS33" s="12" t="str">
        <f t="shared" si="36"/>
        <v/>
      </c>
      <c r="AT33" s="12" t="str">
        <f t="shared" si="33"/>
        <v>個別EXH.ブロックAss'y</v>
      </c>
      <c r="AU33" s="12" t="str">
        <f t="shared" si="33"/>
        <v>SY70M-79-3A-L6</v>
      </c>
    </row>
    <row r="34" spans="1:48" ht="18" customHeight="1" x14ac:dyDescent="0.15">
      <c r="A34" s="149">
        <v>30</v>
      </c>
      <c r="B34" s="150" t="str">
        <f t="shared" si="11"/>
        <v/>
      </c>
      <c r="C34" s="155" t="str">
        <f t="shared" si="12"/>
        <v/>
      </c>
      <c r="D34" s="151" t="str">
        <f t="shared" si="13"/>
        <v/>
      </c>
      <c r="E34" s="152" t="str">
        <f t="shared" si="10"/>
        <v/>
      </c>
      <c r="J34" s="370">
        <v>9</v>
      </c>
      <c r="K34" s="12" t="s">
        <v>709</v>
      </c>
      <c r="L34" t="s">
        <v>975</v>
      </c>
      <c r="N34" s="12" t="str">
        <f t="shared" si="34"/>
        <v/>
      </c>
      <c r="T34" s="12" t="str">
        <f t="shared" si="36"/>
        <v/>
      </c>
      <c r="U34" s="12" t="str">
        <f t="shared" si="36"/>
        <v/>
      </c>
      <c r="V34" s="12" t="str">
        <f t="shared" si="36"/>
        <v/>
      </c>
      <c r="W34" s="12" t="str">
        <f t="shared" si="36"/>
        <v/>
      </c>
      <c r="X34" s="12" t="str">
        <f t="shared" si="36"/>
        <v/>
      </c>
      <c r="Y34" s="12" t="str">
        <f t="shared" si="36"/>
        <v/>
      </c>
      <c r="Z34" s="12" t="str">
        <f t="shared" si="36"/>
        <v/>
      </c>
      <c r="AA34" s="12" t="str">
        <f t="shared" si="36"/>
        <v/>
      </c>
      <c r="AB34" s="12" t="str">
        <f t="shared" si="36"/>
        <v/>
      </c>
      <c r="AC34" s="12" t="str">
        <f t="shared" si="36"/>
        <v/>
      </c>
      <c r="AD34" s="12" t="str">
        <f t="shared" si="36"/>
        <v/>
      </c>
      <c r="AE34" s="12" t="str">
        <f t="shared" si="36"/>
        <v/>
      </c>
      <c r="AF34" s="12" t="str">
        <f t="shared" si="36"/>
        <v/>
      </c>
      <c r="AG34" s="12" t="str">
        <f t="shared" si="36"/>
        <v/>
      </c>
      <c r="AH34" s="12" t="str">
        <f t="shared" si="36"/>
        <v/>
      </c>
      <c r="AI34" s="12" t="str">
        <f t="shared" si="36"/>
        <v/>
      </c>
      <c r="AJ34" s="12" t="str">
        <f t="shared" si="36"/>
        <v/>
      </c>
      <c r="AK34" s="12" t="str">
        <f t="shared" si="36"/>
        <v/>
      </c>
      <c r="AL34" s="12" t="str">
        <f t="shared" si="36"/>
        <v/>
      </c>
      <c r="AM34" s="12" t="str">
        <f t="shared" si="36"/>
        <v/>
      </c>
      <c r="AN34" s="12" t="str">
        <f t="shared" si="36"/>
        <v/>
      </c>
      <c r="AO34" s="12" t="str">
        <f t="shared" si="36"/>
        <v/>
      </c>
      <c r="AP34" s="12" t="str">
        <f t="shared" si="36"/>
        <v/>
      </c>
      <c r="AQ34" s="12" t="str">
        <f t="shared" si="36"/>
        <v/>
      </c>
      <c r="AR34" s="12" t="str">
        <f t="shared" si="36"/>
        <v/>
      </c>
      <c r="AS34" s="12" t="str">
        <f t="shared" si="36"/>
        <v/>
      </c>
      <c r="AT34" s="12" t="str">
        <f t="shared" si="33"/>
        <v>個別EXH.ブロックAss'y</v>
      </c>
      <c r="AU34" s="12" t="str">
        <f t="shared" si="33"/>
        <v>SY70M-79-3A-L8</v>
      </c>
    </row>
    <row r="35" spans="1:48" ht="18" customHeight="1" x14ac:dyDescent="0.15">
      <c r="A35" s="149">
        <v>31</v>
      </c>
      <c r="B35" s="150" t="str">
        <f t="shared" si="11"/>
        <v/>
      </c>
      <c r="C35" s="155" t="str">
        <f t="shared" si="12"/>
        <v/>
      </c>
      <c r="D35" s="151" t="str">
        <f t="shared" si="13"/>
        <v/>
      </c>
      <c r="E35" s="152" t="str">
        <f t="shared" si="10"/>
        <v/>
      </c>
      <c r="J35" s="370">
        <v>10</v>
      </c>
      <c r="K35" s="12" t="s">
        <v>709</v>
      </c>
      <c r="L35" t="s">
        <v>976</v>
      </c>
      <c r="N35" s="12" t="str">
        <f t="shared" si="34"/>
        <v/>
      </c>
      <c r="T35" s="12" t="str">
        <f t="shared" si="36"/>
        <v/>
      </c>
      <c r="U35" s="12" t="str">
        <f t="shared" si="36"/>
        <v/>
      </c>
      <c r="V35" s="12" t="str">
        <f t="shared" si="36"/>
        <v/>
      </c>
      <c r="W35" s="12" t="str">
        <f t="shared" si="36"/>
        <v/>
      </c>
      <c r="X35" s="12" t="str">
        <f t="shared" si="36"/>
        <v/>
      </c>
      <c r="Y35" s="12" t="str">
        <f t="shared" si="36"/>
        <v/>
      </c>
      <c r="Z35" s="12" t="str">
        <f t="shared" si="36"/>
        <v/>
      </c>
      <c r="AA35" s="12" t="str">
        <f t="shared" si="36"/>
        <v/>
      </c>
      <c r="AB35" s="12" t="str">
        <f t="shared" si="36"/>
        <v/>
      </c>
      <c r="AC35" s="12" t="str">
        <f t="shared" si="36"/>
        <v/>
      </c>
      <c r="AD35" s="12" t="str">
        <f t="shared" si="36"/>
        <v/>
      </c>
      <c r="AE35" s="12" t="str">
        <f t="shared" si="36"/>
        <v/>
      </c>
      <c r="AF35" s="12" t="str">
        <f t="shared" si="36"/>
        <v/>
      </c>
      <c r="AG35" s="12" t="str">
        <f t="shared" si="36"/>
        <v/>
      </c>
      <c r="AH35" s="12" t="str">
        <f t="shared" si="36"/>
        <v/>
      </c>
      <c r="AI35" s="12" t="str">
        <f t="shared" si="36"/>
        <v/>
      </c>
      <c r="AJ35" s="12" t="str">
        <f t="shared" si="36"/>
        <v/>
      </c>
      <c r="AK35" s="12" t="str">
        <f t="shared" si="36"/>
        <v/>
      </c>
      <c r="AL35" s="12" t="str">
        <f t="shared" si="36"/>
        <v/>
      </c>
      <c r="AM35" s="12" t="str">
        <f t="shared" si="36"/>
        <v/>
      </c>
      <c r="AN35" s="12" t="str">
        <f t="shared" si="36"/>
        <v/>
      </c>
      <c r="AO35" s="12" t="str">
        <f t="shared" si="36"/>
        <v/>
      </c>
      <c r="AP35" s="12" t="str">
        <f t="shared" si="36"/>
        <v/>
      </c>
      <c r="AQ35" s="12" t="str">
        <f t="shared" si="36"/>
        <v/>
      </c>
      <c r="AR35" s="12" t="str">
        <f t="shared" si="36"/>
        <v/>
      </c>
      <c r="AS35" s="12" t="str">
        <f t="shared" si="36"/>
        <v/>
      </c>
      <c r="AT35" s="12" t="str">
        <f t="shared" si="33"/>
        <v>個別EXH.ブロックAss'y</v>
      </c>
      <c r="AU35" s="12" t="str">
        <f t="shared" si="33"/>
        <v>SY70M-79-3A-L10</v>
      </c>
    </row>
    <row r="36" spans="1:48" ht="18" customHeight="1" x14ac:dyDescent="0.15">
      <c r="A36" s="149">
        <v>32</v>
      </c>
      <c r="B36" s="150" t="str">
        <f t="shared" si="11"/>
        <v/>
      </c>
      <c r="C36" s="155" t="str">
        <f t="shared" si="12"/>
        <v/>
      </c>
      <c r="D36" s="151" t="str">
        <f t="shared" si="13"/>
        <v/>
      </c>
      <c r="E36" s="152" t="str">
        <f t="shared" si="10"/>
        <v/>
      </c>
      <c r="J36" s="370">
        <v>11</v>
      </c>
      <c r="K36" s="12" t="s">
        <v>709</v>
      </c>
      <c r="L36" t="s">
        <v>977</v>
      </c>
      <c r="N36" s="12" t="str">
        <f t="shared" si="34"/>
        <v/>
      </c>
      <c r="T36" s="12" t="str">
        <f t="shared" si="36"/>
        <v/>
      </c>
      <c r="U36" s="12" t="str">
        <f t="shared" si="36"/>
        <v/>
      </c>
      <c r="V36" s="12" t="str">
        <f t="shared" si="36"/>
        <v/>
      </c>
      <c r="W36" s="12" t="str">
        <f t="shared" si="36"/>
        <v/>
      </c>
      <c r="X36" s="12" t="str">
        <f t="shared" si="36"/>
        <v/>
      </c>
      <c r="Y36" s="12" t="str">
        <f t="shared" si="36"/>
        <v/>
      </c>
      <c r="Z36" s="12" t="str">
        <f t="shared" si="36"/>
        <v/>
      </c>
      <c r="AA36" s="12" t="str">
        <f t="shared" si="36"/>
        <v/>
      </c>
      <c r="AB36" s="12" t="str">
        <f t="shared" si="36"/>
        <v/>
      </c>
      <c r="AC36" s="12" t="str">
        <f t="shared" si="36"/>
        <v/>
      </c>
      <c r="AD36" s="12" t="str">
        <f t="shared" si="36"/>
        <v/>
      </c>
      <c r="AE36" s="12" t="str">
        <f t="shared" si="36"/>
        <v/>
      </c>
      <c r="AF36" s="12" t="str">
        <f t="shared" si="36"/>
        <v/>
      </c>
      <c r="AG36" s="12" t="str">
        <f t="shared" si="36"/>
        <v/>
      </c>
      <c r="AH36" s="12" t="str">
        <f t="shared" si="36"/>
        <v/>
      </c>
      <c r="AI36" s="12" t="str">
        <f t="shared" si="36"/>
        <v/>
      </c>
      <c r="AJ36" s="12" t="str">
        <f t="shared" si="36"/>
        <v/>
      </c>
      <c r="AK36" s="12" t="str">
        <f t="shared" si="36"/>
        <v/>
      </c>
      <c r="AL36" s="12" t="str">
        <f t="shared" si="36"/>
        <v/>
      </c>
      <c r="AM36" s="12" t="str">
        <f t="shared" si="36"/>
        <v/>
      </c>
      <c r="AN36" s="12" t="str">
        <f t="shared" si="36"/>
        <v/>
      </c>
      <c r="AO36" s="12" t="str">
        <f t="shared" si="36"/>
        <v/>
      </c>
      <c r="AP36" s="12" t="str">
        <f t="shared" si="36"/>
        <v/>
      </c>
      <c r="AQ36" s="12" t="str">
        <f t="shared" si="36"/>
        <v/>
      </c>
      <c r="AR36" s="12" t="str">
        <f t="shared" si="36"/>
        <v/>
      </c>
      <c r="AS36" s="12" t="str">
        <f t="shared" si="36"/>
        <v/>
      </c>
      <c r="AT36" s="12" t="str">
        <f t="shared" si="33"/>
        <v>個別EXH.ブロックAss'y</v>
      </c>
      <c r="AU36" s="12" t="str">
        <f t="shared" si="33"/>
        <v>SY70M-79-3A-L12</v>
      </c>
    </row>
    <row r="37" spans="1:48" ht="18" customHeight="1" x14ac:dyDescent="0.15">
      <c r="A37" s="149">
        <v>33</v>
      </c>
      <c r="B37" s="150" t="str">
        <f t="shared" si="11"/>
        <v/>
      </c>
      <c r="C37" s="155" t="str">
        <f t="shared" si="12"/>
        <v/>
      </c>
      <c r="D37" s="151" t="str">
        <f t="shared" si="13"/>
        <v/>
      </c>
      <c r="E37" s="152" t="str">
        <f t="shared" si="10"/>
        <v/>
      </c>
      <c r="J37" s="370">
        <v>12</v>
      </c>
      <c r="K37" s="12" t="s">
        <v>709</v>
      </c>
      <c r="L37" t="s">
        <v>978</v>
      </c>
      <c r="N37" s="12" t="str">
        <f t="shared" si="34"/>
        <v/>
      </c>
      <c r="T37" s="12" t="str">
        <f t="shared" si="36"/>
        <v/>
      </c>
      <c r="U37" s="12" t="str">
        <f t="shared" si="36"/>
        <v/>
      </c>
      <c r="V37" s="12" t="str">
        <f t="shared" si="36"/>
        <v/>
      </c>
      <c r="W37" s="12" t="str">
        <f t="shared" si="36"/>
        <v/>
      </c>
      <c r="X37" s="12" t="str">
        <f t="shared" si="36"/>
        <v/>
      </c>
      <c r="Y37" s="12" t="str">
        <f t="shared" si="36"/>
        <v/>
      </c>
      <c r="Z37" s="12" t="str">
        <f t="shared" si="36"/>
        <v/>
      </c>
      <c r="AA37" s="12" t="str">
        <f t="shared" si="36"/>
        <v/>
      </c>
      <c r="AB37" s="12" t="str">
        <f t="shared" si="36"/>
        <v/>
      </c>
      <c r="AC37" s="12" t="str">
        <f t="shared" si="36"/>
        <v/>
      </c>
      <c r="AD37" s="12" t="str">
        <f t="shared" si="36"/>
        <v/>
      </c>
      <c r="AE37" s="12" t="str">
        <f t="shared" si="36"/>
        <v/>
      </c>
      <c r="AF37" s="12" t="str">
        <f t="shared" si="36"/>
        <v/>
      </c>
      <c r="AG37" s="12" t="str">
        <f t="shared" si="36"/>
        <v/>
      </c>
      <c r="AH37" s="12" t="str">
        <f t="shared" si="36"/>
        <v/>
      </c>
      <c r="AI37" s="12" t="str">
        <f t="shared" si="36"/>
        <v/>
      </c>
      <c r="AJ37" s="12" t="str">
        <f t="shared" si="36"/>
        <v/>
      </c>
      <c r="AK37" s="12" t="str">
        <f t="shared" si="36"/>
        <v/>
      </c>
      <c r="AL37" s="12" t="str">
        <f t="shared" si="36"/>
        <v/>
      </c>
      <c r="AM37" s="12" t="str">
        <f t="shared" si="36"/>
        <v/>
      </c>
      <c r="AN37" s="12" t="str">
        <f t="shared" si="36"/>
        <v/>
      </c>
      <c r="AO37" s="12" t="str">
        <f t="shared" si="36"/>
        <v/>
      </c>
      <c r="AP37" s="12" t="str">
        <f t="shared" si="36"/>
        <v/>
      </c>
      <c r="AQ37" s="12" t="str">
        <f t="shared" si="36"/>
        <v/>
      </c>
      <c r="AR37" s="12" t="str">
        <f t="shared" si="36"/>
        <v/>
      </c>
      <c r="AS37" s="12" t="str">
        <f t="shared" si="36"/>
        <v/>
      </c>
      <c r="AT37" s="12" t="str">
        <f t="shared" si="33"/>
        <v>個別EXH.ブロックAss'y</v>
      </c>
      <c r="AU37" s="12" t="str">
        <f t="shared" si="33"/>
        <v>SY70M-79-3A-LN11</v>
      </c>
    </row>
    <row r="38" spans="1:48" ht="18" customHeight="1" x14ac:dyDescent="0.15">
      <c r="A38" s="149">
        <v>34</v>
      </c>
      <c r="B38" s="150" t="str">
        <f t="shared" si="11"/>
        <v/>
      </c>
      <c r="C38" s="155" t="str">
        <f t="shared" si="12"/>
        <v/>
      </c>
      <c r="D38" s="151" t="str">
        <f t="shared" si="13"/>
        <v/>
      </c>
      <c r="E38" s="152" t="str">
        <f t="shared" si="10"/>
        <v/>
      </c>
      <c r="J38" s="370">
        <v>14</v>
      </c>
      <c r="K38" s="12" t="s">
        <v>712</v>
      </c>
      <c r="L38" s="12" t="s">
        <v>712</v>
      </c>
      <c r="N38" s="12" t="str">
        <f>IF(COUNTIF($T$201:$AR$201,"→")=0,"",COUNTIF($T$201:$AR$201,"→"))</f>
        <v/>
      </c>
      <c r="T38" s="12" t="str">
        <f>IF(T201="→","&gt;","")</f>
        <v/>
      </c>
      <c r="U38" s="12" t="str">
        <f t="shared" ref="U38:AS38" si="37">IF(U201="→","&gt;","")</f>
        <v/>
      </c>
      <c r="V38" s="12" t="str">
        <f t="shared" si="37"/>
        <v/>
      </c>
      <c r="W38" s="12" t="str">
        <f t="shared" si="37"/>
        <v/>
      </c>
      <c r="X38" s="12" t="str">
        <f t="shared" si="37"/>
        <v/>
      </c>
      <c r="Y38" s="12" t="str">
        <f t="shared" si="37"/>
        <v/>
      </c>
      <c r="Z38" s="12" t="str">
        <f t="shared" si="37"/>
        <v/>
      </c>
      <c r="AA38" s="12" t="str">
        <f t="shared" si="37"/>
        <v/>
      </c>
      <c r="AB38" s="12" t="str">
        <f t="shared" si="37"/>
        <v/>
      </c>
      <c r="AC38" s="12" t="str">
        <f t="shared" si="37"/>
        <v/>
      </c>
      <c r="AD38" s="12" t="str">
        <f t="shared" si="37"/>
        <v/>
      </c>
      <c r="AE38" s="12" t="str">
        <f t="shared" si="37"/>
        <v/>
      </c>
      <c r="AF38" s="12" t="str">
        <f t="shared" si="37"/>
        <v/>
      </c>
      <c r="AG38" s="12" t="str">
        <f t="shared" si="37"/>
        <v/>
      </c>
      <c r="AH38" s="12" t="str">
        <f t="shared" si="37"/>
        <v/>
      </c>
      <c r="AI38" s="12" t="str">
        <f t="shared" si="37"/>
        <v/>
      </c>
      <c r="AJ38" s="12" t="str">
        <f t="shared" si="37"/>
        <v/>
      </c>
      <c r="AK38" s="12" t="str">
        <f t="shared" si="37"/>
        <v/>
      </c>
      <c r="AL38" s="12" t="str">
        <f t="shared" si="37"/>
        <v/>
      </c>
      <c r="AM38" s="12" t="str">
        <f t="shared" si="37"/>
        <v/>
      </c>
      <c r="AN38" s="12" t="str">
        <f t="shared" si="37"/>
        <v/>
      </c>
      <c r="AO38" s="12" t="str">
        <f t="shared" si="37"/>
        <v/>
      </c>
      <c r="AP38" s="12" t="str">
        <f t="shared" si="37"/>
        <v/>
      </c>
      <c r="AQ38" s="12" t="str">
        <f t="shared" si="37"/>
        <v/>
      </c>
      <c r="AR38" s="12" t="str">
        <f>IF(AR201="→","&gt;","")</f>
        <v/>
      </c>
      <c r="AS38" s="12" t="str">
        <f t="shared" si="37"/>
        <v/>
      </c>
      <c r="AT38" s="12" t="str">
        <f t="shared" si="33"/>
        <v xml:space="preserve">  EXH.遮断位置</v>
      </c>
      <c r="AU38" s="12" t="str">
        <f t="shared" si="33"/>
        <v xml:space="preserve">  EXH.遮断位置</v>
      </c>
    </row>
    <row r="39" spans="1:48" ht="18" customHeight="1" x14ac:dyDescent="0.15">
      <c r="A39" s="149">
        <v>35</v>
      </c>
      <c r="B39" s="150" t="str">
        <f t="shared" si="11"/>
        <v/>
      </c>
      <c r="C39" s="155" t="str">
        <f t="shared" si="12"/>
        <v/>
      </c>
      <c r="D39" s="151" t="str">
        <f t="shared" si="13"/>
        <v/>
      </c>
      <c r="E39" s="152" t="str">
        <f t="shared" si="10"/>
        <v/>
      </c>
      <c r="J39" s="370">
        <v>15</v>
      </c>
      <c r="K39" s="12" t="s">
        <v>0</v>
      </c>
      <c r="L39" s="12" t="str">
        <f>仕様書作成!CJ48</f>
        <v>SY70M-38-1A-C6</v>
      </c>
      <c r="M39" s="12" t="str">
        <f>仕様書作成!CM48</f>
        <v/>
      </c>
      <c r="N39" s="12" t="str">
        <f>IF(M39="","",M39)</f>
        <v/>
      </c>
      <c r="T39" s="12" t="str">
        <f t="shared" ref="T39:AC48" si="38">IF(COUNTIF(T$182:T$187,$L39)=1,"O","")</f>
        <v/>
      </c>
      <c r="U39" s="12" t="str">
        <f t="shared" si="38"/>
        <v/>
      </c>
      <c r="V39" s="12" t="str">
        <f t="shared" si="38"/>
        <v/>
      </c>
      <c r="W39" s="12" t="str">
        <f t="shared" si="38"/>
        <v/>
      </c>
      <c r="X39" s="12" t="str">
        <f t="shared" si="38"/>
        <v/>
      </c>
      <c r="Y39" s="12" t="str">
        <f t="shared" si="38"/>
        <v/>
      </c>
      <c r="Z39" s="12" t="str">
        <f t="shared" si="38"/>
        <v/>
      </c>
      <c r="AA39" s="12" t="str">
        <f t="shared" si="38"/>
        <v/>
      </c>
      <c r="AB39" s="12" t="str">
        <f t="shared" si="38"/>
        <v/>
      </c>
      <c r="AC39" s="12" t="str">
        <f t="shared" si="38"/>
        <v/>
      </c>
      <c r="AD39" s="12" t="str">
        <f t="shared" ref="AD39:AQ48" si="39">IF(COUNTIF(AD$182:AD$187,$L39)=1,"O","")</f>
        <v/>
      </c>
      <c r="AE39" s="12" t="str">
        <f t="shared" si="39"/>
        <v/>
      </c>
      <c r="AF39" s="12" t="str">
        <f t="shared" si="39"/>
        <v/>
      </c>
      <c r="AG39" s="12" t="str">
        <f t="shared" si="39"/>
        <v/>
      </c>
      <c r="AH39" s="12" t="str">
        <f t="shared" si="39"/>
        <v/>
      </c>
      <c r="AI39" s="12" t="str">
        <f t="shared" si="39"/>
        <v/>
      </c>
      <c r="AJ39" s="12" t="str">
        <f t="shared" si="39"/>
        <v/>
      </c>
      <c r="AK39" s="12" t="str">
        <f t="shared" si="39"/>
        <v/>
      </c>
      <c r="AL39" s="12" t="str">
        <f t="shared" si="39"/>
        <v/>
      </c>
      <c r="AM39" s="12" t="str">
        <f t="shared" si="39"/>
        <v/>
      </c>
      <c r="AN39" s="12" t="str">
        <f t="shared" si="39"/>
        <v/>
      </c>
      <c r="AO39" s="12" t="str">
        <f t="shared" si="39"/>
        <v/>
      </c>
      <c r="AP39" s="12" t="str">
        <f t="shared" si="39"/>
        <v/>
      </c>
      <c r="AQ39" s="12" t="str">
        <f t="shared" si="39"/>
        <v/>
      </c>
      <c r="AT39" s="12" t="str">
        <f t="shared" si="33"/>
        <v>単独SUP．配管ストレート　φ6</v>
      </c>
      <c r="AU39" s="12" t="str">
        <f t="shared" si="33"/>
        <v>SY70M-38-1A-C6</v>
      </c>
      <c r="AV39" s="12" t="str">
        <f t="shared" si="33"/>
        <v/>
      </c>
    </row>
    <row r="40" spans="1:48" ht="18" customHeight="1" x14ac:dyDescent="0.15">
      <c r="A40" s="149">
        <v>36</v>
      </c>
      <c r="B40" s="150" t="str">
        <f t="shared" si="11"/>
        <v/>
      </c>
      <c r="C40" s="155" t="str">
        <f t="shared" si="12"/>
        <v/>
      </c>
      <c r="D40" s="151" t="str">
        <f t="shared" si="13"/>
        <v/>
      </c>
      <c r="E40" s="152" t="str">
        <f t="shared" si="10"/>
        <v/>
      </c>
      <c r="J40" s="370">
        <v>16</v>
      </c>
      <c r="K40" s="12" t="s">
        <v>1</v>
      </c>
      <c r="L40" s="12" t="str">
        <f>仕様書作成!CJ49</f>
        <v>SY70M-38-1A-C8</v>
      </c>
      <c r="M40" s="12" t="str">
        <f>仕様書作成!CM49</f>
        <v/>
      </c>
      <c r="N40" s="12" t="str">
        <f t="shared" ref="N40:N99" si="40">IF(M40="","",M40)</f>
        <v/>
      </c>
      <c r="T40" s="12" t="str">
        <f t="shared" si="38"/>
        <v/>
      </c>
      <c r="U40" s="12" t="str">
        <f t="shared" si="38"/>
        <v/>
      </c>
      <c r="V40" s="12" t="str">
        <f t="shared" si="38"/>
        <v/>
      </c>
      <c r="W40" s="12" t="str">
        <f t="shared" si="38"/>
        <v/>
      </c>
      <c r="X40" s="12" t="str">
        <f t="shared" si="38"/>
        <v/>
      </c>
      <c r="Y40" s="12" t="str">
        <f t="shared" si="38"/>
        <v/>
      </c>
      <c r="Z40" s="12" t="str">
        <f t="shared" si="38"/>
        <v/>
      </c>
      <c r="AA40" s="12" t="str">
        <f t="shared" si="38"/>
        <v/>
      </c>
      <c r="AB40" s="12" t="str">
        <f t="shared" si="38"/>
        <v/>
      </c>
      <c r="AC40" s="12" t="str">
        <f t="shared" si="38"/>
        <v/>
      </c>
      <c r="AD40" s="12" t="str">
        <f t="shared" si="39"/>
        <v/>
      </c>
      <c r="AE40" s="12" t="str">
        <f t="shared" si="39"/>
        <v/>
      </c>
      <c r="AF40" s="12" t="str">
        <f t="shared" si="39"/>
        <v/>
      </c>
      <c r="AG40" s="12" t="str">
        <f t="shared" si="39"/>
        <v/>
      </c>
      <c r="AH40" s="12" t="str">
        <f t="shared" si="39"/>
        <v/>
      </c>
      <c r="AI40" s="12" t="str">
        <f t="shared" si="39"/>
        <v/>
      </c>
      <c r="AJ40" s="12" t="str">
        <f t="shared" si="39"/>
        <v/>
      </c>
      <c r="AK40" s="12" t="str">
        <f t="shared" si="39"/>
        <v/>
      </c>
      <c r="AL40" s="12" t="str">
        <f t="shared" si="39"/>
        <v/>
      </c>
      <c r="AM40" s="12" t="str">
        <f t="shared" si="39"/>
        <v/>
      </c>
      <c r="AN40" s="12" t="str">
        <f t="shared" si="39"/>
        <v/>
      </c>
      <c r="AO40" s="12" t="str">
        <f t="shared" si="39"/>
        <v/>
      </c>
      <c r="AP40" s="12" t="str">
        <f t="shared" si="39"/>
        <v/>
      </c>
      <c r="AQ40" s="12" t="str">
        <f t="shared" si="39"/>
        <v/>
      </c>
      <c r="AT40" s="12" t="str">
        <f t="shared" si="33"/>
        <v>単独SUP．配管ストレート　φ8</v>
      </c>
      <c r="AU40" s="12" t="str">
        <f t="shared" si="33"/>
        <v>SY70M-38-1A-C8</v>
      </c>
      <c r="AV40" s="12" t="str">
        <f t="shared" si="33"/>
        <v/>
      </c>
    </row>
    <row r="41" spans="1:48" ht="18" customHeight="1" x14ac:dyDescent="0.15">
      <c r="A41" s="149">
        <v>37</v>
      </c>
      <c r="B41" s="150" t="str">
        <f>IF(ISERROR(#REF!)=TRUE,"",#REF!)</f>
        <v/>
      </c>
      <c r="C41" s="155" t="str">
        <f>IF(ISERROR(#REF!)=TRUE,"",IF(B41="","","*"&amp;#REF!))</f>
        <v/>
      </c>
      <c r="D41" s="151" t="str">
        <f>IF(ISERROR(#REF!)=TRUE,"",IF(C41="","",#REF!))</f>
        <v/>
      </c>
      <c r="E41" s="152" t="str">
        <f t="shared" si="10"/>
        <v/>
      </c>
      <c r="J41" s="370">
        <v>17</v>
      </c>
      <c r="K41" s="12" t="s">
        <v>2</v>
      </c>
      <c r="L41" s="12" t="str">
        <f>仕様書作成!CJ50</f>
        <v>SY70M-38-1A-C10</v>
      </c>
      <c r="M41" s="12" t="str">
        <f>仕様書作成!CM50</f>
        <v/>
      </c>
      <c r="N41" s="12" t="str">
        <f t="shared" si="40"/>
        <v/>
      </c>
      <c r="T41" s="12" t="str">
        <f t="shared" si="38"/>
        <v/>
      </c>
      <c r="U41" s="12" t="str">
        <f t="shared" si="38"/>
        <v/>
      </c>
      <c r="V41" s="12" t="str">
        <f t="shared" si="38"/>
        <v/>
      </c>
      <c r="W41" s="12" t="str">
        <f t="shared" si="38"/>
        <v/>
      </c>
      <c r="X41" s="12" t="str">
        <f t="shared" si="38"/>
        <v/>
      </c>
      <c r="Y41" s="12" t="str">
        <f t="shared" si="38"/>
        <v/>
      </c>
      <c r="Z41" s="12" t="str">
        <f t="shared" si="38"/>
        <v/>
      </c>
      <c r="AA41" s="12" t="str">
        <f t="shared" si="38"/>
        <v/>
      </c>
      <c r="AB41" s="12" t="str">
        <f t="shared" si="38"/>
        <v/>
      </c>
      <c r="AC41" s="12" t="str">
        <f t="shared" si="38"/>
        <v/>
      </c>
      <c r="AD41" s="12" t="str">
        <f t="shared" si="39"/>
        <v/>
      </c>
      <c r="AE41" s="12" t="str">
        <f t="shared" si="39"/>
        <v/>
      </c>
      <c r="AF41" s="12" t="str">
        <f t="shared" si="39"/>
        <v/>
      </c>
      <c r="AG41" s="12" t="str">
        <f t="shared" si="39"/>
        <v/>
      </c>
      <c r="AH41" s="12" t="str">
        <f t="shared" si="39"/>
        <v/>
      </c>
      <c r="AI41" s="12" t="str">
        <f t="shared" si="39"/>
        <v/>
      </c>
      <c r="AJ41" s="12" t="str">
        <f t="shared" si="39"/>
        <v/>
      </c>
      <c r="AK41" s="12" t="str">
        <f t="shared" si="39"/>
        <v/>
      </c>
      <c r="AL41" s="12" t="str">
        <f t="shared" si="39"/>
        <v/>
      </c>
      <c r="AM41" s="12" t="str">
        <f t="shared" si="39"/>
        <v/>
      </c>
      <c r="AN41" s="12" t="str">
        <f t="shared" si="39"/>
        <v/>
      </c>
      <c r="AO41" s="12" t="str">
        <f t="shared" si="39"/>
        <v/>
      </c>
      <c r="AP41" s="12" t="str">
        <f t="shared" si="39"/>
        <v/>
      </c>
      <c r="AQ41" s="12" t="str">
        <f t="shared" si="39"/>
        <v/>
      </c>
      <c r="AT41" s="12" t="str">
        <f t="shared" ref="AT41:AV64" si="41">K41</f>
        <v>単独SUP．配管ストレート　φ10</v>
      </c>
      <c r="AU41" s="12" t="str">
        <f t="shared" si="41"/>
        <v>SY70M-38-1A-C10</v>
      </c>
      <c r="AV41" s="12" t="str">
        <f t="shared" si="41"/>
        <v/>
      </c>
    </row>
    <row r="42" spans="1:48" ht="18" customHeight="1" x14ac:dyDescent="0.15">
      <c r="A42" s="149">
        <v>38</v>
      </c>
      <c r="B42" s="150" t="str">
        <f>IF(ISERROR(#REF!)=TRUE,"",#REF!)</f>
        <v/>
      </c>
      <c r="C42" s="155" t="str">
        <f>IF(ISERROR(#REF!)=TRUE,"",IF(B42="","","*"&amp;#REF!))</f>
        <v/>
      </c>
      <c r="D42" s="151" t="str">
        <f>IF(ISERROR(#REF!)=TRUE,"",IF(C42="","",#REF!))</f>
        <v/>
      </c>
      <c r="E42" s="152" t="str">
        <f t="shared" si="10"/>
        <v/>
      </c>
      <c r="J42" s="370">
        <v>18</v>
      </c>
      <c r="K42" s="12" t="s">
        <v>3</v>
      </c>
      <c r="L42" s="12" t="str">
        <f>仕様書作成!CJ51</f>
        <v>SY70M-38-1A-C12</v>
      </c>
      <c r="M42" s="12" t="str">
        <f>仕様書作成!CM51</f>
        <v/>
      </c>
      <c r="N42" s="12" t="str">
        <f t="shared" si="40"/>
        <v/>
      </c>
      <c r="T42" s="12" t="str">
        <f t="shared" si="38"/>
        <v/>
      </c>
      <c r="U42" s="12" t="str">
        <f t="shared" si="38"/>
        <v/>
      </c>
      <c r="V42" s="12" t="str">
        <f t="shared" si="38"/>
        <v/>
      </c>
      <c r="W42" s="12" t="str">
        <f t="shared" si="38"/>
        <v/>
      </c>
      <c r="X42" s="12" t="str">
        <f t="shared" si="38"/>
        <v/>
      </c>
      <c r="Y42" s="12" t="str">
        <f t="shared" si="38"/>
        <v/>
      </c>
      <c r="Z42" s="12" t="str">
        <f t="shared" si="38"/>
        <v/>
      </c>
      <c r="AA42" s="12" t="str">
        <f t="shared" si="38"/>
        <v/>
      </c>
      <c r="AB42" s="12" t="str">
        <f t="shared" si="38"/>
        <v/>
      </c>
      <c r="AC42" s="12" t="str">
        <f t="shared" si="38"/>
        <v/>
      </c>
      <c r="AD42" s="12" t="str">
        <f t="shared" si="39"/>
        <v/>
      </c>
      <c r="AE42" s="12" t="str">
        <f t="shared" si="39"/>
        <v/>
      </c>
      <c r="AF42" s="12" t="str">
        <f t="shared" si="39"/>
        <v/>
      </c>
      <c r="AG42" s="12" t="str">
        <f t="shared" si="39"/>
        <v/>
      </c>
      <c r="AH42" s="12" t="str">
        <f t="shared" si="39"/>
        <v/>
      </c>
      <c r="AI42" s="12" t="str">
        <f t="shared" si="39"/>
        <v/>
      </c>
      <c r="AJ42" s="12" t="str">
        <f t="shared" si="39"/>
        <v/>
      </c>
      <c r="AK42" s="12" t="str">
        <f t="shared" si="39"/>
        <v/>
      </c>
      <c r="AL42" s="12" t="str">
        <f t="shared" si="39"/>
        <v/>
      </c>
      <c r="AM42" s="12" t="str">
        <f t="shared" si="39"/>
        <v/>
      </c>
      <c r="AN42" s="12" t="str">
        <f t="shared" si="39"/>
        <v/>
      </c>
      <c r="AO42" s="12" t="str">
        <f t="shared" si="39"/>
        <v/>
      </c>
      <c r="AP42" s="12" t="str">
        <f t="shared" si="39"/>
        <v/>
      </c>
      <c r="AQ42" s="12" t="str">
        <f t="shared" si="39"/>
        <v/>
      </c>
      <c r="AT42" s="12" t="str">
        <f t="shared" si="41"/>
        <v>単独SUP．配管ストレート　φ12</v>
      </c>
      <c r="AU42" s="12" t="str">
        <f t="shared" si="41"/>
        <v>SY70M-38-1A-C12</v>
      </c>
      <c r="AV42" s="12" t="str">
        <f t="shared" si="41"/>
        <v/>
      </c>
    </row>
    <row r="43" spans="1:48" ht="18" customHeight="1" x14ac:dyDescent="0.15">
      <c r="A43" s="149">
        <v>39</v>
      </c>
      <c r="B43" s="150" t="str">
        <f>IF(ISERROR(#REF!)=TRUE,"",#REF!)</f>
        <v/>
      </c>
      <c r="C43" s="155" t="str">
        <f>IF(ISERROR(#REF!)=TRUE,"",IF(B43="","","*"&amp;#REF!))</f>
        <v/>
      </c>
      <c r="D43" s="151" t="str">
        <f>IF(ISERROR(#REF!)=TRUE,"",IF(C43="","",#REF!))</f>
        <v/>
      </c>
      <c r="E43" s="152" t="str">
        <f t="shared" si="10"/>
        <v/>
      </c>
      <c r="J43" s="370">
        <v>19</v>
      </c>
      <c r="K43" s="12" t="s">
        <v>4</v>
      </c>
      <c r="L43" s="12" t="str">
        <f>仕様書作成!CJ52</f>
        <v>SY70M-38-1A-N7</v>
      </c>
      <c r="M43" s="12" t="str">
        <f>仕様書作成!CM52</f>
        <v/>
      </c>
      <c r="N43" s="12" t="str">
        <f t="shared" si="40"/>
        <v/>
      </c>
      <c r="T43" s="12" t="str">
        <f t="shared" si="38"/>
        <v/>
      </c>
      <c r="U43" s="12" t="str">
        <f t="shared" si="38"/>
        <v/>
      </c>
      <c r="V43" s="12" t="str">
        <f t="shared" si="38"/>
        <v/>
      </c>
      <c r="W43" s="12" t="str">
        <f t="shared" si="38"/>
        <v/>
      </c>
      <c r="X43" s="12" t="str">
        <f t="shared" si="38"/>
        <v/>
      </c>
      <c r="Y43" s="12" t="str">
        <f t="shared" si="38"/>
        <v/>
      </c>
      <c r="Z43" s="12" t="str">
        <f t="shared" si="38"/>
        <v/>
      </c>
      <c r="AA43" s="12" t="str">
        <f t="shared" si="38"/>
        <v/>
      </c>
      <c r="AB43" s="12" t="str">
        <f t="shared" si="38"/>
        <v/>
      </c>
      <c r="AC43" s="12" t="str">
        <f t="shared" si="38"/>
        <v/>
      </c>
      <c r="AD43" s="12" t="str">
        <f t="shared" si="39"/>
        <v/>
      </c>
      <c r="AE43" s="12" t="str">
        <f t="shared" si="39"/>
        <v/>
      </c>
      <c r="AF43" s="12" t="str">
        <f t="shared" si="39"/>
        <v/>
      </c>
      <c r="AG43" s="12" t="str">
        <f t="shared" si="39"/>
        <v/>
      </c>
      <c r="AH43" s="12" t="str">
        <f t="shared" si="39"/>
        <v/>
      </c>
      <c r="AI43" s="12" t="str">
        <f t="shared" si="39"/>
        <v/>
      </c>
      <c r="AJ43" s="12" t="str">
        <f t="shared" si="39"/>
        <v/>
      </c>
      <c r="AK43" s="12" t="str">
        <f t="shared" si="39"/>
        <v/>
      </c>
      <c r="AL43" s="12" t="str">
        <f t="shared" si="39"/>
        <v/>
      </c>
      <c r="AM43" s="12" t="str">
        <f t="shared" si="39"/>
        <v/>
      </c>
      <c r="AN43" s="12" t="str">
        <f t="shared" si="39"/>
        <v/>
      </c>
      <c r="AO43" s="12" t="str">
        <f t="shared" si="39"/>
        <v/>
      </c>
      <c r="AP43" s="12" t="str">
        <f t="shared" si="39"/>
        <v/>
      </c>
      <c r="AQ43" s="12" t="str">
        <f t="shared" si="39"/>
        <v/>
      </c>
      <c r="AT43" s="12" t="str">
        <f t="shared" si="41"/>
        <v>単独SUP．配管ストレート　φ1/4"</v>
      </c>
      <c r="AU43" s="12" t="str">
        <f t="shared" si="41"/>
        <v>SY70M-38-1A-N7</v>
      </c>
      <c r="AV43" s="12" t="str">
        <f t="shared" si="41"/>
        <v/>
      </c>
    </row>
    <row r="44" spans="1:48" ht="18" customHeight="1" x14ac:dyDescent="0.15">
      <c r="A44" s="149">
        <v>40</v>
      </c>
      <c r="B44" s="150" t="str">
        <f>IF(ISERROR(#REF!)=TRUE,"",#REF!)</f>
        <v/>
      </c>
      <c r="C44" s="155" t="str">
        <f>IF(ISERROR(#REF!)=TRUE,"",IF(B44="","","*"&amp;#REF!))</f>
        <v/>
      </c>
      <c r="D44" s="151" t="str">
        <f>IF(ISERROR(#REF!)=TRUE,"",IF(C44="","",#REF!))</f>
        <v/>
      </c>
      <c r="E44" s="152" t="str">
        <f t="shared" si="10"/>
        <v/>
      </c>
      <c r="J44" s="370">
        <v>20</v>
      </c>
      <c r="K44" s="12" t="s">
        <v>5</v>
      </c>
      <c r="L44" s="12" t="str">
        <f>仕様書作成!CJ53</f>
        <v>SY70M-38-1A-N9</v>
      </c>
      <c r="M44" s="12" t="str">
        <f>仕様書作成!CM53</f>
        <v/>
      </c>
      <c r="N44" s="12" t="str">
        <f t="shared" si="40"/>
        <v/>
      </c>
      <c r="T44" s="12" t="str">
        <f t="shared" si="38"/>
        <v/>
      </c>
      <c r="U44" s="12" t="str">
        <f t="shared" si="38"/>
        <v/>
      </c>
      <c r="V44" s="12" t="str">
        <f t="shared" si="38"/>
        <v/>
      </c>
      <c r="W44" s="12" t="str">
        <f t="shared" si="38"/>
        <v/>
      </c>
      <c r="X44" s="12" t="str">
        <f t="shared" si="38"/>
        <v/>
      </c>
      <c r="Y44" s="12" t="str">
        <f t="shared" si="38"/>
        <v/>
      </c>
      <c r="Z44" s="12" t="str">
        <f t="shared" si="38"/>
        <v/>
      </c>
      <c r="AA44" s="12" t="str">
        <f t="shared" si="38"/>
        <v/>
      </c>
      <c r="AB44" s="12" t="str">
        <f t="shared" si="38"/>
        <v/>
      </c>
      <c r="AC44" s="12" t="str">
        <f t="shared" si="38"/>
        <v/>
      </c>
      <c r="AD44" s="12" t="str">
        <f t="shared" si="39"/>
        <v/>
      </c>
      <c r="AE44" s="12" t="str">
        <f t="shared" si="39"/>
        <v/>
      </c>
      <c r="AF44" s="12" t="str">
        <f t="shared" si="39"/>
        <v/>
      </c>
      <c r="AG44" s="12" t="str">
        <f t="shared" si="39"/>
        <v/>
      </c>
      <c r="AH44" s="12" t="str">
        <f t="shared" si="39"/>
        <v/>
      </c>
      <c r="AI44" s="12" t="str">
        <f t="shared" si="39"/>
        <v/>
      </c>
      <c r="AJ44" s="12" t="str">
        <f t="shared" si="39"/>
        <v/>
      </c>
      <c r="AK44" s="12" t="str">
        <f t="shared" si="39"/>
        <v/>
      </c>
      <c r="AL44" s="12" t="str">
        <f t="shared" si="39"/>
        <v/>
      </c>
      <c r="AM44" s="12" t="str">
        <f t="shared" si="39"/>
        <v/>
      </c>
      <c r="AN44" s="12" t="str">
        <f t="shared" si="39"/>
        <v/>
      </c>
      <c r="AO44" s="12" t="str">
        <f t="shared" si="39"/>
        <v/>
      </c>
      <c r="AP44" s="12" t="str">
        <f t="shared" si="39"/>
        <v/>
      </c>
      <c r="AQ44" s="12" t="str">
        <f t="shared" si="39"/>
        <v/>
      </c>
      <c r="AT44" s="12" t="str">
        <f t="shared" si="41"/>
        <v>単独SUP．配管ストレート　φ5/16"</v>
      </c>
      <c r="AU44" s="12" t="str">
        <f t="shared" si="41"/>
        <v>SY70M-38-1A-N9</v>
      </c>
      <c r="AV44" s="12" t="str">
        <f t="shared" si="41"/>
        <v/>
      </c>
    </row>
    <row r="45" spans="1:48" ht="18" customHeight="1" x14ac:dyDescent="0.15">
      <c r="A45" s="149">
        <v>41</v>
      </c>
      <c r="B45" s="150" t="str">
        <f>IF(ISERROR(#REF!)=TRUE,"",#REF!)</f>
        <v/>
      </c>
      <c r="C45" s="155" t="str">
        <f>IF(ISERROR(#REF!)=TRUE,"",IF(B45="","","*"&amp;#REF!))</f>
        <v/>
      </c>
      <c r="D45" s="151" t="str">
        <f>IF(ISERROR(#REF!)=TRUE,"",IF(C45="","",#REF!))</f>
        <v/>
      </c>
      <c r="E45" s="152" t="str">
        <f t="shared" si="10"/>
        <v/>
      </c>
      <c r="J45" s="370">
        <v>21</v>
      </c>
      <c r="K45" s="12" t="s">
        <v>6</v>
      </c>
      <c r="L45" s="12" t="str">
        <f>仕様書作成!CJ54</f>
        <v>SY70M-38-1A-N11</v>
      </c>
      <c r="M45" s="12" t="str">
        <f>仕様書作成!CM54</f>
        <v/>
      </c>
      <c r="N45" s="12" t="str">
        <f t="shared" si="40"/>
        <v/>
      </c>
      <c r="T45" s="12" t="str">
        <f t="shared" si="38"/>
        <v/>
      </c>
      <c r="U45" s="12" t="str">
        <f t="shared" si="38"/>
        <v/>
      </c>
      <c r="V45" s="12" t="str">
        <f t="shared" si="38"/>
        <v/>
      </c>
      <c r="W45" s="12" t="str">
        <f t="shared" si="38"/>
        <v/>
      </c>
      <c r="X45" s="12" t="str">
        <f t="shared" si="38"/>
        <v/>
      </c>
      <c r="Y45" s="12" t="str">
        <f t="shared" si="38"/>
        <v/>
      </c>
      <c r="Z45" s="12" t="str">
        <f t="shared" si="38"/>
        <v/>
      </c>
      <c r="AA45" s="12" t="str">
        <f t="shared" si="38"/>
        <v/>
      </c>
      <c r="AB45" s="12" t="str">
        <f t="shared" si="38"/>
        <v/>
      </c>
      <c r="AC45" s="12" t="str">
        <f t="shared" si="38"/>
        <v/>
      </c>
      <c r="AD45" s="12" t="str">
        <f t="shared" si="39"/>
        <v/>
      </c>
      <c r="AE45" s="12" t="str">
        <f t="shared" si="39"/>
        <v/>
      </c>
      <c r="AF45" s="12" t="str">
        <f t="shared" si="39"/>
        <v/>
      </c>
      <c r="AG45" s="12" t="str">
        <f t="shared" si="39"/>
        <v/>
      </c>
      <c r="AH45" s="12" t="str">
        <f t="shared" si="39"/>
        <v/>
      </c>
      <c r="AI45" s="12" t="str">
        <f t="shared" si="39"/>
        <v/>
      </c>
      <c r="AJ45" s="12" t="str">
        <f t="shared" si="39"/>
        <v/>
      </c>
      <c r="AK45" s="12" t="str">
        <f t="shared" si="39"/>
        <v/>
      </c>
      <c r="AL45" s="12" t="str">
        <f t="shared" si="39"/>
        <v/>
      </c>
      <c r="AM45" s="12" t="str">
        <f t="shared" si="39"/>
        <v/>
      </c>
      <c r="AN45" s="12" t="str">
        <f t="shared" si="39"/>
        <v/>
      </c>
      <c r="AO45" s="12" t="str">
        <f t="shared" si="39"/>
        <v/>
      </c>
      <c r="AP45" s="12" t="str">
        <f t="shared" si="39"/>
        <v/>
      </c>
      <c r="AQ45" s="12" t="str">
        <f t="shared" si="39"/>
        <v/>
      </c>
      <c r="AT45" s="12" t="str">
        <f t="shared" si="41"/>
        <v>単独SUP．配管ストレート　φ3/8"</v>
      </c>
      <c r="AU45" s="12" t="str">
        <f t="shared" si="41"/>
        <v>SY70M-38-1A-N11</v>
      </c>
      <c r="AV45" s="12" t="str">
        <f t="shared" si="41"/>
        <v/>
      </c>
    </row>
    <row r="46" spans="1:48" ht="18" customHeight="1" x14ac:dyDescent="0.15">
      <c r="A46" s="149">
        <v>42</v>
      </c>
      <c r="B46" s="150" t="str">
        <f>IF(ISERROR(#REF!)=TRUE,"",#REF!)</f>
        <v/>
      </c>
      <c r="C46" s="155" t="str">
        <f>IF(ISERROR(#REF!)=TRUE,"",IF(B46="","","*"&amp;#REF!))</f>
        <v/>
      </c>
      <c r="D46" s="151" t="str">
        <f>IF(ISERROR(#REF!)=TRUE,"",IF(C46="","",#REF!))</f>
        <v/>
      </c>
      <c r="E46" s="152" t="str">
        <f t="shared" si="10"/>
        <v/>
      </c>
      <c r="J46" s="370">
        <v>22</v>
      </c>
      <c r="K46" s="12" t="s">
        <v>7</v>
      </c>
      <c r="L46" s="12" t="str">
        <f>仕様書作成!CJ55</f>
        <v>SY70M-38-2A-L6</v>
      </c>
      <c r="M46" s="12" t="str">
        <f>仕様書作成!CM55</f>
        <v/>
      </c>
      <c r="N46" s="12" t="str">
        <f t="shared" si="40"/>
        <v/>
      </c>
      <c r="T46" s="12" t="str">
        <f t="shared" si="38"/>
        <v/>
      </c>
      <c r="U46" s="12" t="str">
        <f t="shared" si="38"/>
        <v/>
      </c>
      <c r="V46" s="12" t="str">
        <f t="shared" si="38"/>
        <v/>
      </c>
      <c r="W46" s="12" t="str">
        <f t="shared" si="38"/>
        <v/>
      </c>
      <c r="X46" s="12" t="str">
        <f t="shared" si="38"/>
        <v/>
      </c>
      <c r="Y46" s="12" t="str">
        <f t="shared" si="38"/>
        <v/>
      </c>
      <c r="Z46" s="12" t="str">
        <f t="shared" si="38"/>
        <v/>
      </c>
      <c r="AA46" s="12" t="str">
        <f t="shared" si="38"/>
        <v/>
      </c>
      <c r="AB46" s="12" t="str">
        <f t="shared" si="38"/>
        <v/>
      </c>
      <c r="AC46" s="12" t="str">
        <f t="shared" si="38"/>
        <v/>
      </c>
      <c r="AD46" s="12" t="str">
        <f t="shared" si="39"/>
        <v/>
      </c>
      <c r="AE46" s="12" t="str">
        <f t="shared" si="39"/>
        <v/>
      </c>
      <c r="AF46" s="12" t="str">
        <f t="shared" si="39"/>
        <v/>
      </c>
      <c r="AG46" s="12" t="str">
        <f t="shared" si="39"/>
        <v/>
      </c>
      <c r="AH46" s="12" t="str">
        <f t="shared" si="39"/>
        <v/>
      </c>
      <c r="AI46" s="12" t="str">
        <f t="shared" si="39"/>
        <v/>
      </c>
      <c r="AJ46" s="12" t="str">
        <f t="shared" si="39"/>
        <v/>
      </c>
      <c r="AK46" s="12" t="str">
        <f t="shared" si="39"/>
        <v/>
      </c>
      <c r="AL46" s="12" t="str">
        <f t="shared" si="39"/>
        <v/>
      </c>
      <c r="AM46" s="12" t="str">
        <f t="shared" si="39"/>
        <v/>
      </c>
      <c r="AN46" s="12" t="str">
        <f t="shared" si="39"/>
        <v/>
      </c>
      <c r="AO46" s="12" t="str">
        <f t="shared" si="39"/>
        <v/>
      </c>
      <c r="AP46" s="12" t="str">
        <f t="shared" si="39"/>
        <v/>
      </c>
      <c r="AQ46" s="12" t="str">
        <f t="shared" si="39"/>
        <v/>
      </c>
      <c r="AT46" s="12" t="str">
        <f t="shared" si="41"/>
        <v>単独SUP．配管ショートエルボ　φ6</v>
      </c>
      <c r="AU46" s="12" t="str">
        <f t="shared" si="41"/>
        <v>SY70M-38-2A-L6</v>
      </c>
      <c r="AV46" s="12" t="str">
        <f t="shared" si="41"/>
        <v/>
      </c>
    </row>
    <row r="47" spans="1:48" ht="12.75" customHeight="1" x14ac:dyDescent="0.15">
      <c r="A47" s="372"/>
      <c r="B47" s="374" t="str">
        <f>IF(基本情報!E4="","",基本情報!E4)</f>
        <v/>
      </c>
      <c r="C47" s="374" t="str">
        <f>IF(基本情報!M4="","",基本情報!M4)</f>
        <v/>
      </c>
      <c r="D47" s="868" t="str">
        <f>IF(基本情報!U4="","",基本情報!U4&amp;"　様")</f>
        <v/>
      </c>
      <c r="E47" s="868"/>
      <c r="J47" s="370">
        <v>23</v>
      </c>
      <c r="K47" s="12" t="s">
        <v>8</v>
      </c>
      <c r="L47" s="12" t="str">
        <f>仕様書作成!CJ56</f>
        <v>SY70M-38-2A-L8</v>
      </c>
      <c r="M47" s="12" t="str">
        <f>仕様書作成!CM56</f>
        <v/>
      </c>
      <c r="N47" s="12" t="str">
        <f t="shared" si="40"/>
        <v/>
      </c>
      <c r="T47" s="12" t="str">
        <f t="shared" si="38"/>
        <v/>
      </c>
      <c r="U47" s="12" t="str">
        <f t="shared" si="38"/>
        <v/>
      </c>
      <c r="V47" s="12" t="str">
        <f t="shared" si="38"/>
        <v/>
      </c>
      <c r="W47" s="12" t="str">
        <f t="shared" si="38"/>
        <v/>
      </c>
      <c r="X47" s="12" t="str">
        <f t="shared" si="38"/>
        <v/>
      </c>
      <c r="Y47" s="12" t="str">
        <f t="shared" si="38"/>
        <v/>
      </c>
      <c r="Z47" s="12" t="str">
        <f t="shared" si="38"/>
        <v/>
      </c>
      <c r="AA47" s="12" t="str">
        <f t="shared" si="38"/>
        <v/>
      </c>
      <c r="AB47" s="12" t="str">
        <f t="shared" si="38"/>
        <v/>
      </c>
      <c r="AC47" s="12" t="str">
        <f t="shared" si="38"/>
        <v/>
      </c>
      <c r="AD47" s="12" t="str">
        <f t="shared" si="39"/>
        <v/>
      </c>
      <c r="AE47" s="12" t="str">
        <f t="shared" si="39"/>
        <v/>
      </c>
      <c r="AF47" s="12" t="str">
        <f t="shared" si="39"/>
        <v/>
      </c>
      <c r="AG47" s="12" t="str">
        <f t="shared" si="39"/>
        <v/>
      </c>
      <c r="AH47" s="12" t="str">
        <f t="shared" si="39"/>
        <v/>
      </c>
      <c r="AI47" s="12" t="str">
        <f t="shared" si="39"/>
        <v/>
      </c>
      <c r="AJ47" s="12" t="str">
        <f t="shared" si="39"/>
        <v/>
      </c>
      <c r="AK47" s="12" t="str">
        <f t="shared" si="39"/>
        <v/>
      </c>
      <c r="AL47" s="12" t="str">
        <f t="shared" si="39"/>
        <v/>
      </c>
      <c r="AM47" s="12" t="str">
        <f t="shared" si="39"/>
        <v/>
      </c>
      <c r="AN47" s="12" t="str">
        <f t="shared" si="39"/>
        <v/>
      </c>
      <c r="AO47" s="12" t="str">
        <f t="shared" si="39"/>
        <v/>
      </c>
      <c r="AP47" s="12" t="str">
        <f t="shared" si="39"/>
        <v/>
      </c>
      <c r="AQ47" s="12" t="str">
        <f t="shared" si="39"/>
        <v/>
      </c>
      <c r="AT47" s="12" t="str">
        <f t="shared" si="41"/>
        <v>単独SUP．配管ショートエルボ　φ8</v>
      </c>
      <c r="AU47" s="12" t="str">
        <f t="shared" si="41"/>
        <v>SY70M-38-2A-L8</v>
      </c>
      <c r="AV47" s="12" t="str">
        <f t="shared" si="41"/>
        <v/>
      </c>
    </row>
    <row r="48" spans="1:48" ht="12.75" customHeight="1" x14ac:dyDescent="0.15">
      <c r="A48" s="372"/>
      <c r="B48" s="374" t="str">
        <f>IF(基本情報!E8="","",基本情報!E8)</f>
        <v/>
      </c>
      <c r="C48" s="374" t="str">
        <f>IF(基本情報!M8="","",基本情報!M8)</f>
        <v/>
      </c>
      <c r="D48" s="868" t="str">
        <f>IF(基本情報!U8="","",基本情報!U8)</f>
        <v/>
      </c>
      <c r="E48" s="868"/>
      <c r="J48" s="370">
        <v>24</v>
      </c>
      <c r="K48" s="12" t="s">
        <v>9</v>
      </c>
      <c r="L48" s="12" t="str">
        <f>仕様書作成!CJ57</f>
        <v>SY70M-38-2A-L10</v>
      </c>
      <c r="M48" s="12" t="str">
        <f>仕様書作成!CM57</f>
        <v/>
      </c>
      <c r="N48" s="12" t="str">
        <f t="shared" si="40"/>
        <v/>
      </c>
      <c r="T48" s="12" t="str">
        <f t="shared" si="38"/>
        <v/>
      </c>
      <c r="U48" s="12" t="str">
        <f t="shared" si="38"/>
        <v/>
      </c>
      <c r="V48" s="12" t="str">
        <f t="shared" si="38"/>
        <v/>
      </c>
      <c r="W48" s="12" t="str">
        <f t="shared" si="38"/>
        <v/>
      </c>
      <c r="X48" s="12" t="str">
        <f t="shared" si="38"/>
        <v/>
      </c>
      <c r="Y48" s="12" t="str">
        <f t="shared" si="38"/>
        <v/>
      </c>
      <c r="Z48" s="12" t="str">
        <f t="shared" si="38"/>
        <v/>
      </c>
      <c r="AA48" s="12" t="str">
        <f t="shared" si="38"/>
        <v/>
      </c>
      <c r="AB48" s="12" t="str">
        <f t="shared" si="38"/>
        <v/>
      </c>
      <c r="AC48" s="12" t="str">
        <f t="shared" si="38"/>
        <v/>
      </c>
      <c r="AD48" s="12" t="str">
        <f t="shared" si="39"/>
        <v/>
      </c>
      <c r="AE48" s="12" t="str">
        <f t="shared" si="39"/>
        <v/>
      </c>
      <c r="AF48" s="12" t="str">
        <f t="shared" si="39"/>
        <v/>
      </c>
      <c r="AG48" s="12" t="str">
        <f t="shared" si="39"/>
        <v/>
      </c>
      <c r="AH48" s="12" t="str">
        <f t="shared" si="39"/>
        <v/>
      </c>
      <c r="AI48" s="12" t="str">
        <f t="shared" si="39"/>
        <v/>
      </c>
      <c r="AJ48" s="12" t="str">
        <f t="shared" si="39"/>
        <v/>
      </c>
      <c r="AK48" s="12" t="str">
        <f t="shared" si="39"/>
        <v/>
      </c>
      <c r="AL48" s="12" t="str">
        <f t="shared" si="39"/>
        <v/>
      </c>
      <c r="AM48" s="12" t="str">
        <f t="shared" si="39"/>
        <v/>
      </c>
      <c r="AN48" s="12" t="str">
        <f t="shared" si="39"/>
        <v/>
      </c>
      <c r="AO48" s="12" t="str">
        <f t="shared" si="39"/>
        <v/>
      </c>
      <c r="AP48" s="12" t="str">
        <f t="shared" si="39"/>
        <v/>
      </c>
      <c r="AQ48" s="12" t="str">
        <f t="shared" si="39"/>
        <v/>
      </c>
      <c r="AT48" s="12" t="str">
        <f t="shared" si="41"/>
        <v>単独SUP．配管ショートエルボ　φ10</v>
      </c>
      <c r="AU48" s="12" t="str">
        <f t="shared" si="41"/>
        <v>SY70M-38-2A-L10</v>
      </c>
      <c r="AV48" s="12" t="str">
        <f t="shared" si="41"/>
        <v/>
      </c>
    </row>
    <row r="49" spans="1:48" ht="18.75" customHeight="1" x14ac:dyDescent="0.15">
      <c r="A49" s="372"/>
      <c r="B49" s="372"/>
      <c r="C49" s="372"/>
      <c r="D49" s="372"/>
      <c r="E49" s="372"/>
      <c r="J49" s="370">
        <v>25</v>
      </c>
      <c r="K49" s="12" t="s">
        <v>10</v>
      </c>
      <c r="L49" s="12" t="str">
        <f>仕様書作成!CJ58</f>
        <v>SY70M-38-2A-L12</v>
      </c>
      <c r="M49" s="12" t="str">
        <f>仕様書作成!CM58</f>
        <v/>
      </c>
      <c r="N49" s="12" t="str">
        <f t="shared" si="40"/>
        <v/>
      </c>
      <c r="T49" s="12" t="str">
        <f t="shared" ref="T49:AC58" si="42">IF(COUNTIF(T$182:T$187,$L49)=1,"O","")</f>
        <v/>
      </c>
      <c r="U49" s="12" t="str">
        <f t="shared" si="42"/>
        <v/>
      </c>
      <c r="V49" s="12" t="str">
        <f t="shared" si="42"/>
        <v/>
      </c>
      <c r="W49" s="12" t="str">
        <f t="shared" si="42"/>
        <v/>
      </c>
      <c r="X49" s="12" t="str">
        <f t="shared" si="42"/>
        <v/>
      </c>
      <c r="Y49" s="12" t="str">
        <f t="shared" si="42"/>
        <v/>
      </c>
      <c r="Z49" s="12" t="str">
        <f t="shared" si="42"/>
        <v/>
      </c>
      <c r="AA49" s="12" t="str">
        <f t="shared" si="42"/>
        <v/>
      </c>
      <c r="AB49" s="12" t="str">
        <f t="shared" si="42"/>
        <v/>
      </c>
      <c r="AC49" s="12" t="str">
        <f t="shared" si="42"/>
        <v/>
      </c>
      <c r="AD49" s="12" t="str">
        <f t="shared" ref="AD49:AQ58" si="43">IF(COUNTIF(AD$182:AD$187,$L49)=1,"O","")</f>
        <v/>
      </c>
      <c r="AE49" s="12" t="str">
        <f t="shared" si="43"/>
        <v/>
      </c>
      <c r="AF49" s="12" t="str">
        <f t="shared" si="43"/>
        <v/>
      </c>
      <c r="AG49" s="12" t="str">
        <f t="shared" si="43"/>
        <v/>
      </c>
      <c r="AH49" s="12" t="str">
        <f t="shared" si="43"/>
        <v/>
      </c>
      <c r="AI49" s="12" t="str">
        <f t="shared" si="43"/>
        <v/>
      </c>
      <c r="AJ49" s="12" t="str">
        <f t="shared" si="43"/>
        <v/>
      </c>
      <c r="AK49" s="12" t="str">
        <f t="shared" si="43"/>
        <v/>
      </c>
      <c r="AL49" s="12" t="str">
        <f t="shared" si="43"/>
        <v/>
      </c>
      <c r="AM49" s="12" t="str">
        <f t="shared" si="43"/>
        <v/>
      </c>
      <c r="AN49" s="12" t="str">
        <f t="shared" si="43"/>
        <v/>
      </c>
      <c r="AO49" s="12" t="str">
        <f t="shared" si="43"/>
        <v/>
      </c>
      <c r="AP49" s="12" t="str">
        <f t="shared" si="43"/>
        <v/>
      </c>
      <c r="AQ49" s="12" t="str">
        <f t="shared" si="43"/>
        <v/>
      </c>
      <c r="AT49" s="12" t="str">
        <f t="shared" si="41"/>
        <v>単独SUP．配管ショートエルボ　φ12</v>
      </c>
      <c r="AU49" s="12" t="str">
        <f t="shared" si="41"/>
        <v>SY70M-38-2A-L12</v>
      </c>
      <c r="AV49" s="12" t="str">
        <f t="shared" si="41"/>
        <v/>
      </c>
    </row>
    <row r="50" spans="1:48" ht="18.75" customHeight="1" x14ac:dyDescent="0.15">
      <c r="A50" s="372"/>
      <c r="B50" s="372"/>
      <c r="C50" s="372"/>
      <c r="D50" s="372"/>
      <c r="E50" s="372"/>
      <c r="J50" s="370">
        <v>26</v>
      </c>
      <c r="K50" s="12" t="s">
        <v>11</v>
      </c>
      <c r="L50" s="12" t="str">
        <f>仕様書作成!CJ59</f>
        <v>SY70M-38-2A-LN11</v>
      </c>
      <c r="M50" s="12" t="str">
        <f>仕様書作成!CM59</f>
        <v/>
      </c>
      <c r="N50" s="12" t="str">
        <f t="shared" si="40"/>
        <v/>
      </c>
      <c r="T50" s="12" t="str">
        <f t="shared" si="42"/>
        <v/>
      </c>
      <c r="U50" s="12" t="str">
        <f t="shared" si="42"/>
        <v/>
      </c>
      <c r="V50" s="12" t="str">
        <f t="shared" si="42"/>
        <v/>
      </c>
      <c r="W50" s="12" t="str">
        <f t="shared" si="42"/>
        <v/>
      </c>
      <c r="X50" s="12" t="str">
        <f t="shared" si="42"/>
        <v/>
      </c>
      <c r="Y50" s="12" t="str">
        <f t="shared" si="42"/>
        <v/>
      </c>
      <c r="Z50" s="12" t="str">
        <f t="shared" si="42"/>
        <v/>
      </c>
      <c r="AA50" s="12" t="str">
        <f t="shared" si="42"/>
        <v/>
      </c>
      <c r="AB50" s="12" t="str">
        <f t="shared" si="42"/>
        <v/>
      </c>
      <c r="AC50" s="12" t="str">
        <f t="shared" si="42"/>
        <v/>
      </c>
      <c r="AD50" s="12" t="str">
        <f t="shared" si="43"/>
        <v/>
      </c>
      <c r="AE50" s="12" t="str">
        <f t="shared" si="43"/>
        <v/>
      </c>
      <c r="AF50" s="12" t="str">
        <f t="shared" si="43"/>
        <v/>
      </c>
      <c r="AG50" s="12" t="str">
        <f t="shared" si="43"/>
        <v/>
      </c>
      <c r="AH50" s="12" t="str">
        <f t="shared" si="43"/>
        <v/>
      </c>
      <c r="AI50" s="12" t="str">
        <f t="shared" si="43"/>
        <v/>
      </c>
      <c r="AJ50" s="12" t="str">
        <f t="shared" si="43"/>
        <v/>
      </c>
      <c r="AK50" s="12" t="str">
        <f t="shared" si="43"/>
        <v/>
      </c>
      <c r="AL50" s="12" t="str">
        <f t="shared" si="43"/>
        <v/>
      </c>
      <c r="AM50" s="12" t="str">
        <f t="shared" si="43"/>
        <v/>
      </c>
      <c r="AN50" s="12" t="str">
        <f t="shared" si="43"/>
        <v/>
      </c>
      <c r="AO50" s="12" t="str">
        <f t="shared" si="43"/>
        <v/>
      </c>
      <c r="AP50" s="12" t="str">
        <f t="shared" si="43"/>
        <v/>
      </c>
      <c r="AQ50" s="12" t="str">
        <f t="shared" si="43"/>
        <v/>
      </c>
      <c r="AT50" s="12" t="str">
        <f t="shared" si="41"/>
        <v>単独SUP．配管ショートエルボ　φ3/8"</v>
      </c>
      <c r="AU50" s="12" t="str">
        <f t="shared" si="41"/>
        <v>SY70M-38-2A-LN11</v>
      </c>
      <c r="AV50" s="12" t="str">
        <f t="shared" si="41"/>
        <v/>
      </c>
    </row>
    <row r="51" spans="1:48" ht="18.75" customHeight="1" x14ac:dyDescent="0.15">
      <c r="A51" s="372"/>
      <c r="B51" s="372"/>
      <c r="C51" s="372"/>
      <c r="D51" s="372"/>
      <c r="E51" s="372"/>
      <c r="J51" s="370">
        <v>27</v>
      </c>
      <c r="K51" s="12" t="s">
        <v>12</v>
      </c>
      <c r="L51" s="12" t="str">
        <f>仕様書作成!CJ60</f>
        <v>SY70M-38-3A-L6</v>
      </c>
      <c r="M51" s="12" t="str">
        <f>仕様書作成!CM60</f>
        <v/>
      </c>
      <c r="N51" s="12" t="str">
        <f t="shared" si="40"/>
        <v/>
      </c>
      <c r="T51" s="12" t="str">
        <f t="shared" si="42"/>
        <v/>
      </c>
      <c r="U51" s="12" t="str">
        <f t="shared" si="42"/>
        <v/>
      </c>
      <c r="V51" s="12" t="str">
        <f t="shared" si="42"/>
        <v/>
      </c>
      <c r="W51" s="12" t="str">
        <f t="shared" si="42"/>
        <v/>
      </c>
      <c r="X51" s="12" t="str">
        <f t="shared" si="42"/>
        <v/>
      </c>
      <c r="Y51" s="12" t="str">
        <f t="shared" si="42"/>
        <v/>
      </c>
      <c r="Z51" s="12" t="str">
        <f t="shared" si="42"/>
        <v/>
      </c>
      <c r="AA51" s="12" t="str">
        <f t="shared" si="42"/>
        <v/>
      </c>
      <c r="AB51" s="12" t="str">
        <f t="shared" si="42"/>
        <v/>
      </c>
      <c r="AC51" s="12" t="str">
        <f t="shared" si="42"/>
        <v/>
      </c>
      <c r="AD51" s="12" t="str">
        <f t="shared" si="43"/>
        <v/>
      </c>
      <c r="AE51" s="12" t="str">
        <f t="shared" si="43"/>
        <v/>
      </c>
      <c r="AF51" s="12" t="str">
        <f t="shared" si="43"/>
        <v/>
      </c>
      <c r="AG51" s="12" t="str">
        <f t="shared" si="43"/>
        <v/>
      </c>
      <c r="AH51" s="12" t="str">
        <f t="shared" si="43"/>
        <v/>
      </c>
      <c r="AI51" s="12" t="str">
        <f t="shared" si="43"/>
        <v/>
      </c>
      <c r="AJ51" s="12" t="str">
        <f t="shared" si="43"/>
        <v/>
      </c>
      <c r="AK51" s="12" t="str">
        <f t="shared" si="43"/>
        <v/>
      </c>
      <c r="AL51" s="12" t="str">
        <f t="shared" si="43"/>
        <v/>
      </c>
      <c r="AM51" s="12" t="str">
        <f t="shared" si="43"/>
        <v/>
      </c>
      <c r="AN51" s="12" t="str">
        <f t="shared" si="43"/>
        <v/>
      </c>
      <c r="AO51" s="12" t="str">
        <f t="shared" si="43"/>
        <v/>
      </c>
      <c r="AP51" s="12" t="str">
        <f t="shared" si="43"/>
        <v/>
      </c>
      <c r="AQ51" s="12" t="str">
        <f t="shared" si="43"/>
        <v/>
      </c>
      <c r="AT51" s="12" t="str">
        <f t="shared" si="41"/>
        <v>単独SUP．配管ロングエルボ　φ6</v>
      </c>
      <c r="AU51" s="12" t="str">
        <f t="shared" si="41"/>
        <v>SY70M-38-3A-L6</v>
      </c>
      <c r="AV51" s="12" t="str">
        <f t="shared" si="41"/>
        <v/>
      </c>
    </row>
    <row r="52" spans="1:48" ht="18.75" customHeight="1" x14ac:dyDescent="0.15">
      <c r="A52" s="372"/>
      <c r="B52" s="372"/>
      <c r="C52" s="372"/>
      <c r="D52" s="372"/>
      <c r="E52" s="372"/>
      <c r="J52" s="370">
        <v>28</v>
      </c>
      <c r="K52" s="12" t="s">
        <v>13</v>
      </c>
      <c r="L52" s="12" t="str">
        <f>仕様書作成!CJ61</f>
        <v>SY70M-38-3A-L8</v>
      </c>
      <c r="M52" s="12" t="str">
        <f>仕様書作成!CM61</f>
        <v/>
      </c>
      <c r="N52" s="12" t="str">
        <f t="shared" si="40"/>
        <v/>
      </c>
      <c r="T52" s="12" t="str">
        <f t="shared" si="42"/>
        <v/>
      </c>
      <c r="U52" s="12" t="str">
        <f t="shared" si="42"/>
        <v/>
      </c>
      <c r="V52" s="12" t="str">
        <f t="shared" si="42"/>
        <v/>
      </c>
      <c r="W52" s="12" t="str">
        <f t="shared" si="42"/>
        <v/>
      </c>
      <c r="X52" s="12" t="str">
        <f t="shared" si="42"/>
        <v/>
      </c>
      <c r="Y52" s="12" t="str">
        <f t="shared" si="42"/>
        <v/>
      </c>
      <c r="Z52" s="12" t="str">
        <f t="shared" si="42"/>
        <v/>
      </c>
      <c r="AA52" s="12" t="str">
        <f t="shared" si="42"/>
        <v/>
      </c>
      <c r="AB52" s="12" t="str">
        <f t="shared" si="42"/>
        <v/>
      </c>
      <c r="AC52" s="12" t="str">
        <f t="shared" si="42"/>
        <v/>
      </c>
      <c r="AD52" s="12" t="str">
        <f t="shared" si="43"/>
        <v/>
      </c>
      <c r="AE52" s="12" t="str">
        <f t="shared" si="43"/>
        <v/>
      </c>
      <c r="AF52" s="12" t="str">
        <f t="shared" si="43"/>
        <v/>
      </c>
      <c r="AG52" s="12" t="str">
        <f t="shared" si="43"/>
        <v/>
      </c>
      <c r="AH52" s="12" t="str">
        <f t="shared" si="43"/>
        <v/>
      </c>
      <c r="AI52" s="12" t="str">
        <f t="shared" si="43"/>
        <v/>
      </c>
      <c r="AJ52" s="12" t="str">
        <f t="shared" si="43"/>
        <v/>
      </c>
      <c r="AK52" s="12" t="str">
        <f t="shared" si="43"/>
        <v/>
      </c>
      <c r="AL52" s="12" t="str">
        <f t="shared" si="43"/>
        <v/>
      </c>
      <c r="AM52" s="12" t="str">
        <f t="shared" si="43"/>
        <v/>
      </c>
      <c r="AN52" s="12" t="str">
        <f t="shared" si="43"/>
        <v/>
      </c>
      <c r="AO52" s="12" t="str">
        <f t="shared" si="43"/>
        <v/>
      </c>
      <c r="AP52" s="12" t="str">
        <f t="shared" si="43"/>
        <v/>
      </c>
      <c r="AQ52" s="12" t="str">
        <f t="shared" si="43"/>
        <v/>
      </c>
      <c r="AT52" s="12" t="str">
        <f t="shared" si="41"/>
        <v>単独SUP．配管ロングエルボ　φ8</v>
      </c>
      <c r="AU52" s="12" t="str">
        <f t="shared" si="41"/>
        <v>SY70M-38-3A-L8</v>
      </c>
      <c r="AV52" s="12" t="str">
        <f t="shared" si="41"/>
        <v/>
      </c>
    </row>
    <row r="53" spans="1:48" ht="18.75" customHeight="1" x14ac:dyDescent="0.15">
      <c r="A53" s="372"/>
      <c r="B53" s="372"/>
      <c r="C53" s="372"/>
      <c r="D53" s="372"/>
      <c r="E53" s="372"/>
      <c r="J53" s="370">
        <v>29</v>
      </c>
      <c r="K53" s="12" t="s">
        <v>14</v>
      </c>
      <c r="L53" s="12" t="str">
        <f>仕様書作成!CJ63</f>
        <v>SY70M-38-3A-L10</v>
      </c>
      <c r="M53" s="12" t="str">
        <f>仕様書作成!CM63</f>
        <v/>
      </c>
      <c r="N53" s="12" t="str">
        <f t="shared" si="40"/>
        <v/>
      </c>
      <c r="T53" s="12" t="str">
        <f t="shared" si="42"/>
        <v/>
      </c>
      <c r="U53" s="12" t="str">
        <f t="shared" si="42"/>
        <v/>
      </c>
      <c r="V53" s="12" t="str">
        <f t="shared" si="42"/>
        <v/>
      </c>
      <c r="W53" s="12" t="str">
        <f t="shared" si="42"/>
        <v/>
      </c>
      <c r="X53" s="12" t="str">
        <f t="shared" si="42"/>
        <v/>
      </c>
      <c r="Y53" s="12" t="str">
        <f t="shared" si="42"/>
        <v/>
      </c>
      <c r="Z53" s="12" t="str">
        <f t="shared" si="42"/>
        <v/>
      </c>
      <c r="AA53" s="12" t="str">
        <f t="shared" si="42"/>
        <v/>
      </c>
      <c r="AB53" s="12" t="str">
        <f t="shared" si="42"/>
        <v/>
      </c>
      <c r="AC53" s="12" t="str">
        <f t="shared" si="42"/>
        <v/>
      </c>
      <c r="AD53" s="12" t="str">
        <f t="shared" si="43"/>
        <v/>
      </c>
      <c r="AE53" s="12" t="str">
        <f t="shared" si="43"/>
        <v/>
      </c>
      <c r="AF53" s="12" t="str">
        <f t="shared" si="43"/>
        <v/>
      </c>
      <c r="AG53" s="12" t="str">
        <f t="shared" si="43"/>
        <v/>
      </c>
      <c r="AH53" s="12" t="str">
        <f t="shared" si="43"/>
        <v/>
      </c>
      <c r="AI53" s="12" t="str">
        <f t="shared" si="43"/>
        <v/>
      </c>
      <c r="AJ53" s="12" t="str">
        <f t="shared" si="43"/>
        <v/>
      </c>
      <c r="AK53" s="12" t="str">
        <f t="shared" si="43"/>
        <v/>
      </c>
      <c r="AL53" s="12" t="str">
        <f t="shared" si="43"/>
        <v/>
      </c>
      <c r="AM53" s="12" t="str">
        <f t="shared" si="43"/>
        <v/>
      </c>
      <c r="AN53" s="12" t="str">
        <f t="shared" si="43"/>
        <v/>
      </c>
      <c r="AO53" s="12" t="str">
        <f t="shared" si="43"/>
        <v/>
      </c>
      <c r="AP53" s="12" t="str">
        <f t="shared" si="43"/>
        <v/>
      </c>
      <c r="AQ53" s="12" t="str">
        <f t="shared" si="43"/>
        <v/>
      </c>
      <c r="AT53" s="12" t="str">
        <f t="shared" si="41"/>
        <v>単独SUP．配管ロングエルボ　φ10</v>
      </c>
      <c r="AU53" s="12" t="str">
        <f t="shared" si="41"/>
        <v>SY70M-38-3A-L10</v>
      </c>
      <c r="AV53" s="12" t="str">
        <f t="shared" si="41"/>
        <v/>
      </c>
    </row>
    <row r="54" spans="1:48" ht="18.75" customHeight="1" x14ac:dyDescent="0.15">
      <c r="A54" s="372"/>
      <c r="B54" s="372"/>
      <c r="C54" s="372"/>
      <c r="D54" s="372"/>
      <c r="E54" s="372"/>
      <c r="J54" s="370">
        <v>30</v>
      </c>
      <c r="K54" s="12" t="s">
        <v>15</v>
      </c>
      <c r="L54" s="12" t="str">
        <f>仕様書作成!CJ64</f>
        <v>SY70M-38-3A-L12</v>
      </c>
      <c r="M54" s="12" t="str">
        <f>仕様書作成!CM64</f>
        <v/>
      </c>
      <c r="N54" s="12" t="str">
        <f t="shared" si="40"/>
        <v/>
      </c>
      <c r="T54" s="12" t="str">
        <f t="shared" si="42"/>
        <v/>
      </c>
      <c r="U54" s="12" t="str">
        <f t="shared" si="42"/>
        <v/>
      </c>
      <c r="V54" s="12" t="str">
        <f t="shared" si="42"/>
        <v/>
      </c>
      <c r="W54" s="12" t="str">
        <f t="shared" si="42"/>
        <v/>
      </c>
      <c r="X54" s="12" t="str">
        <f t="shared" si="42"/>
        <v/>
      </c>
      <c r="Y54" s="12" t="str">
        <f t="shared" si="42"/>
        <v/>
      </c>
      <c r="Z54" s="12" t="str">
        <f t="shared" si="42"/>
        <v/>
      </c>
      <c r="AA54" s="12" t="str">
        <f t="shared" si="42"/>
        <v/>
      </c>
      <c r="AB54" s="12" t="str">
        <f t="shared" si="42"/>
        <v/>
      </c>
      <c r="AC54" s="12" t="str">
        <f t="shared" si="42"/>
        <v/>
      </c>
      <c r="AD54" s="12" t="str">
        <f t="shared" si="43"/>
        <v/>
      </c>
      <c r="AE54" s="12" t="str">
        <f t="shared" si="43"/>
        <v/>
      </c>
      <c r="AF54" s="12" t="str">
        <f t="shared" si="43"/>
        <v/>
      </c>
      <c r="AG54" s="12" t="str">
        <f t="shared" si="43"/>
        <v/>
      </c>
      <c r="AH54" s="12" t="str">
        <f t="shared" si="43"/>
        <v/>
      </c>
      <c r="AI54" s="12" t="str">
        <f t="shared" si="43"/>
        <v/>
      </c>
      <c r="AJ54" s="12" t="str">
        <f t="shared" si="43"/>
        <v/>
      </c>
      <c r="AK54" s="12" t="str">
        <f t="shared" si="43"/>
        <v/>
      </c>
      <c r="AL54" s="12" t="str">
        <f t="shared" si="43"/>
        <v/>
      </c>
      <c r="AM54" s="12" t="str">
        <f t="shared" si="43"/>
        <v/>
      </c>
      <c r="AN54" s="12" t="str">
        <f t="shared" si="43"/>
        <v/>
      </c>
      <c r="AO54" s="12" t="str">
        <f t="shared" si="43"/>
        <v/>
      </c>
      <c r="AP54" s="12" t="str">
        <f t="shared" si="43"/>
        <v/>
      </c>
      <c r="AQ54" s="12" t="str">
        <f t="shared" si="43"/>
        <v/>
      </c>
      <c r="AT54" s="12" t="str">
        <f t="shared" si="41"/>
        <v>単独SUP．配管ロングエルボ　φ12</v>
      </c>
      <c r="AU54" s="12" t="str">
        <f t="shared" si="41"/>
        <v>SY70M-38-3A-L12</v>
      </c>
      <c r="AV54" s="12" t="str">
        <f t="shared" si="41"/>
        <v/>
      </c>
    </row>
    <row r="55" spans="1:48" ht="18.75" customHeight="1" x14ac:dyDescent="0.15">
      <c r="A55" s="372"/>
      <c r="B55" s="372"/>
      <c r="C55" s="372"/>
      <c r="D55" s="372"/>
      <c r="E55" s="372"/>
      <c r="J55" s="370">
        <v>31</v>
      </c>
      <c r="K55" s="12" t="s">
        <v>16</v>
      </c>
      <c r="L55" s="12" t="str">
        <f>仕様書作成!CJ65</f>
        <v>SY70M-38-3A-LN11</v>
      </c>
      <c r="M55" s="12" t="str">
        <f>仕様書作成!CM65</f>
        <v/>
      </c>
      <c r="N55" s="12" t="str">
        <f t="shared" si="40"/>
        <v/>
      </c>
      <c r="T55" s="12" t="str">
        <f t="shared" si="42"/>
        <v/>
      </c>
      <c r="U55" s="12" t="str">
        <f t="shared" si="42"/>
        <v/>
      </c>
      <c r="V55" s="12" t="str">
        <f t="shared" si="42"/>
        <v/>
      </c>
      <c r="W55" s="12" t="str">
        <f t="shared" si="42"/>
        <v/>
      </c>
      <c r="X55" s="12" t="str">
        <f t="shared" si="42"/>
        <v/>
      </c>
      <c r="Y55" s="12" t="str">
        <f t="shared" si="42"/>
        <v/>
      </c>
      <c r="Z55" s="12" t="str">
        <f t="shared" si="42"/>
        <v/>
      </c>
      <c r="AA55" s="12" t="str">
        <f t="shared" si="42"/>
        <v/>
      </c>
      <c r="AB55" s="12" t="str">
        <f t="shared" si="42"/>
        <v/>
      </c>
      <c r="AC55" s="12" t="str">
        <f t="shared" si="42"/>
        <v/>
      </c>
      <c r="AD55" s="12" t="str">
        <f t="shared" si="43"/>
        <v/>
      </c>
      <c r="AE55" s="12" t="str">
        <f t="shared" si="43"/>
        <v/>
      </c>
      <c r="AF55" s="12" t="str">
        <f t="shared" si="43"/>
        <v/>
      </c>
      <c r="AG55" s="12" t="str">
        <f t="shared" si="43"/>
        <v/>
      </c>
      <c r="AH55" s="12" t="str">
        <f t="shared" si="43"/>
        <v/>
      </c>
      <c r="AI55" s="12" t="str">
        <f t="shared" si="43"/>
        <v/>
      </c>
      <c r="AJ55" s="12" t="str">
        <f t="shared" si="43"/>
        <v/>
      </c>
      <c r="AK55" s="12" t="str">
        <f t="shared" si="43"/>
        <v/>
      </c>
      <c r="AL55" s="12" t="str">
        <f t="shared" si="43"/>
        <v/>
      </c>
      <c r="AM55" s="12" t="str">
        <f t="shared" si="43"/>
        <v/>
      </c>
      <c r="AN55" s="12" t="str">
        <f t="shared" si="43"/>
        <v/>
      </c>
      <c r="AO55" s="12" t="str">
        <f t="shared" si="43"/>
        <v/>
      </c>
      <c r="AP55" s="12" t="str">
        <f t="shared" si="43"/>
        <v/>
      </c>
      <c r="AQ55" s="12" t="str">
        <f t="shared" si="43"/>
        <v/>
      </c>
      <c r="AT55" s="12" t="str">
        <f t="shared" si="41"/>
        <v>単独SUP．配管ロングエルボ　φ3/8"</v>
      </c>
      <c r="AU55" s="12" t="str">
        <f t="shared" si="41"/>
        <v>SY70M-38-3A-LN11</v>
      </c>
      <c r="AV55" s="12" t="str">
        <f t="shared" si="41"/>
        <v/>
      </c>
    </row>
    <row r="56" spans="1:48" ht="18.75" customHeight="1" x14ac:dyDescent="0.15">
      <c r="A56" s="372"/>
      <c r="B56" s="372"/>
      <c r="C56" s="372"/>
      <c r="D56" s="372"/>
      <c r="E56" s="372"/>
      <c r="J56" s="370">
        <v>33</v>
      </c>
      <c r="K56" s="12" t="s">
        <v>17</v>
      </c>
      <c r="L56" s="12" t="str">
        <f>仕様書作成!CJ67</f>
        <v>SY70M-39-1A-C6</v>
      </c>
      <c r="M56" s="12" t="str">
        <f>仕様書作成!CM67</f>
        <v/>
      </c>
      <c r="N56" s="12" t="str">
        <f t="shared" si="40"/>
        <v/>
      </c>
      <c r="T56" s="12" t="str">
        <f t="shared" si="42"/>
        <v/>
      </c>
      <c r="U56" s="12" t="str">
        <f t="shared" si="42"/>
        <v/>
      </c>
      <c r="V56" s="12" t="str">
        <f t="shared" si="42"/>
        <v/>
      </c>
      <c r="W56" s="12" t="str">
        <f t="shared" si="42"/>
        <v/>
      </c>
      <c r="X56" s="12" t="str">
        <f t="shared" si="42"/>
        <v/>
      </c>
      <c r="Y56" s="12" t="str">
        <f t="shared" si="42"/>
        <v/>
      </c>
      <c r="Z56" s="12" t="str">
        <f t="shared" si="42"/>
        <v/>
      </c>
      <c r="AA56" s="12" t="str">
        <f t="shared" si="42"/>
        <v/>
      </c>
      <c r="AB56" s="12" t="str">
        <f t="shared" si="42"/>
        <v/>
      </c>
      <c r="AC56" s="12" t="str">
        <f t="shared" si="42"/>
        <v/>
      </c>
      <c r="AD56" s="12" t="str">
        <f t="shared" si="43"/>
        <v/>
      </c>
      <c r="AE56" s="12" t="str">
        <f t="shared" si="43"/>
        <v/>
      </c>
      <c r="AF56" s="12" t="str">
        <f t="shared" si="43"/>
        <v/>
      </c>
      <c r="AG56" s="12" t="str">
        <f t="shared" si="43"/>
        <v/>
      </c>
      <c r="AH56" s="12" t="str">
        <f t="shared" si="43"/>
        <v/>
      </c>
      <c r="AI56" s="12" t="str">
        <f t="shared" si="43"/>
        <v/>
      </c>
      <c r="AJ56" s="12" t="str">
        <f t="shared" si="43"/>
        <v/>
      </c>
      <c r="AK56" s="12" t="str">
        <f t="shared" si="43"/>
        <v/>
      </c>
      <c r="AL56" s="12" t="str">
        <f t="shared" si="43"/>
        <v/>
      </c>
      <c r="AM56" s="12" t="str">
        <f t="shared" si="43"/>
        <v/>
      </c>
      <c r="AN56" s="12" t="str">
        <f t="shared" si="43"/>
        <v/>
      </c>
      <c r="AO56" s="12" t="str">
        <f t="shared" si="43"/>
        <v/>
      </c>
      <c r="AP56" s="12" t="str">
        <f t="shared" si="43"/>
        <v/>
      </c>
      <c r="AQ56" s="12" t="str">
        <f t="shared" si="43"/>
        <v/>
      </c>
      <c r="AT56" s="12" t="str">
        <f t="shared" si="41"/>
        <v>単独EXH．配管ストレート　φ6</v>
      </c>
      <c r="AU56" s="12" t="str">
        <f t="shared" si="41"/>
        <v>SY70M-39-1A-C6</v>
      </c>
      <c r="AV56" s="12" t="str">
        <f t="shared" si="41"/>
        <v/>
      </c>
    </row>
    <row r="57" spans="1:48" ht="18.75" customHeight="1" x14ac:dyDescent="0.15">
      <c r="A57" s="372"/>
      <c r="B57" s="372"/>
      <c r="C57" s="372"/>
      <c r="D57" s="372"/>
      <c r="E57" s="372"/>
      <c r="J57" s="370">
        <v>34</v>
      </c>
      <c r="K57" s="12" t="s">
        <v>18</v>
      </c>
      <c r="L57" s="12" t="str">
        <f>仕様書作成!CJ68</f>
        <v>SY70M-39-1A-C8</v>
      </c>
      <c r="M57" s="12" t="str">
        <f>仕様書作成!CM68</f>
        <v/>
      </c>
      <c r="N57" s="12" t="str">
        <f t="shared" si="40"/>
        <v/>
      </c>
      <c r="T57" s="12" t="str">
        <f t="shared" si="42"/>
        <v/>
      </c>
      <c r="U57" s="12" t="str">
        <f t="shared" si="42"/>
        <v/>
      </c>
      <c r="V57" s="12" t="str">
        <f t="shared" si="42"/>
        <v/>
      </c>
      <c r="W57" s="12" t="str">
        <f t="shared" si="42"/>
        <v/>
      </c>
      <c r="X57" s="12" t="str">
        <f t="shared" si="42"/>
        <v/>
      </c>
      <c r="Y57" s="12" t="str">
        <f t="shared" si="42"/>
        <v/>
      </c>
      <c r="Z57" s="12" t="str">
        <f t="shared" si="42"/>
        <v/>
      </c>
      <c r="AA57" s="12" t="str">
        <f t="shared" si="42"/>
        <v/>
      </c>
      <c r="AB57" s="12" t="str">
        <f t="shared" si="42"/>
        <v/>
      </c>
      <c r="AC57" s="12" t="str">
        <f t="shared" si="42"/>
        <v/>
      </c>
      <c r="AD57" s="12" t="str">
        <f t="shared" si="43"/>
        <v/>
      </c>
      <c r="AE57" s="12" t="str">
        <f t="shared" si="43"/>
        <v/>
      </c>
      <c r="AF57" s="12" t="str">
        <f t="shared" si="43"/>
        <v/>
      </c>
      <c r="AG57" s="12" t="str">
        <f t="shared" si="43"/>
        <v/>
      </c>
      <c r="AH57" s="12" t="str">
        <f t="shared" si="43"/>
        <v/>
      </c>
      <c r="AI57" s="12" t="str">
        <f t="shared" si="43"/>
        <v/>
      </c>
      <c r="AJ57" s="12" t="str">
        <f t="shared" si="43"/>
        <v/>
      </c>
      <c r="AK57" s="12" t="str">
        <f t="shared" si="43"/>
        <v/>
      </c>
      <c r="AL57" s="12" t="str">
        <f t="shared" si="43"/>
        <v/>
      </c>
      <c r="AM57" s="12" t="str">
        <f t="shared" si="43"/>
        <v/>
      </c>
      <c r="AN57" s="12" t="str">
        <f t="shared" si="43"/>
        <v/>
      </c>
      <c r="AO57" s="12" t="str">
        <f t="shared" si="43"/>
        <v/>
      </c>
      <c r="AP57" s="12" t="str">
        <f t="shared" si="43"/>
        <v/>
      </c>
      <c r="AQ57" s="12" t="str">
        <f t="shared" si="43"/>
        <v/>
      </c>
      <c r="AT57" s="12" t="str">
        <f t="shared" si="41"/>
        <v>単独EXH．配管ストレート　φ8</v>
      </c>
      <c r="AU57" s="12" t="str">
        <f t="shared" si="41"/>
        <v>SY70M-39-1A-C8</v>
      </c>
      <c r="AV57" s="12" t="str">
        <f t="shared" si="41"/>
        <v/>
      </c>
    </row>
    <row r="58" spans="1:48" ht="18.75" customHeight="1" x14ac:dyDescent="0.15">
      <c r="A58" s="372"/>
      <c r="B58" s="372"/>
      <c r="C58" s="372"/>
      <c r="D58" s="372"/>
      <c r="E58" s="372"/>
      <c r="J58" s="370">
        <v>35</v>
      </c>
      <c r="K58" s="12" t="s">
        <v>19</v>
      </c>
      <c r="L58" s="12" t="str">
        <f>仕様書作成!CJ69</f>
        <v>SY70M-39-1A-C10</v>
      </c>
      <c r="M58" s="12" t="str">
        <f>仕様書作成!CM69</f>
        <v/>
      </c>
      <c r="N58" s="12" t="str">
        <f t="shared" si="40"/>
        <v/>
      </c>
      <c r="T58" s="12" t="str">
        <f t="shared" si="42"/>
        <v/>
      </c>
      <c r="U58" s="12" t="str">
        <f t="shared" si="42"/>
        <v/>
      </c>
      <c r="V58" s="12" t="str">
        <f t="shared" si="42"/>
        <v/>
      </c>
      <c r="W58" s="12" t="str">
        <f t="shared" si="42"/>
        <v/>
      </c>
      <c r="X58" s="12" t="str">
        <f t="shared" si="42"/>
        <v/>
      </c>
      <c r="Y58" s="12" t="str">
        <f t="shared" si="42"/>
        <v/>
      </c>
      <c r="Z58" s="12" t="str">
        <f t="shared" si="42"/>
        <v/>
      </c>
      <c r="AA58" s="12" t="str">
        <f t="shared" si="42"/>
        <v/>
      </c>
      <c r="AB58" s="12" t="str">
        <f t="shared" si="42"/>
        <v/>
      </c>
      <c r="AC58" s="12" t="str">
        <f t="shared" si="42"/>
        <v/>
      </c>
      <c r="AD58" s="12" t="str">
        <f t="shared" si="43"/>
        <v/>
      </c>
      <c r="AE58" s="12" t="str">
        <f t="shared" si="43"/>
        <v/>
      </c>
      <c r="AF58" s="12" t="str">
        <f t="shared" si="43"/>
        <v/>
      </c>
      <c r="AG58" s="12" t="str">
        <f t="shared" si="43"/>
        <v/>
      </c>
      <c r="AH58" s="12" t="str">
        <f t="shared" si="43"/>
        <v/>
      </c>
      <c r="AI58" s="12" t="str">
        <f t="shared" si="43"/>
        <v/>
      </c>
      <c r="AJ58" s="12" t="str">
        <f t="shared" si="43"/>
        <v/>
      </c>
      <c r="AK58" s="12" t="str">
        <f t="shared" si="43"/>
        <v/>
      </c>
      <c r="AL58" s="12" t="str">
        <f t="shared" si="43"/>
        <v/>
      </c>
      <c r="AM58" s="12" t="str">
        <f t="shared" si="43"/>
        <v/>
      </c>
      <c r="AN58" s="12" t="str">
        <f t="shared" si="43"/>
        <v/>
      </c>
      <c r="AO58" s="12" t="str">
        <f t="shared" si="43"/>
        <v/>
      </c>
      <c r="AP58" s="12" t="str">
        <f t="shared" si="43"/>
        <v/>
      </c>
      <c r="AQ58" s="12" t="str">
        <f t="shared" si="43"/>
        <v/>
      </c>
      <c r="AT58" s="12" t="str">
        <f t="shared" si="41"/>
        <v>単独EXH．配管ストレート　φ10</v>
      </c>
      <c r="AU58" s="12" t="str">
        <f t="shared" si="41"/>
        <v>SY70M-39-1A-C10</v>
      </c>
      <c r="AV58" s="12" t="str">
        <f t="shared" si="41"/>
        <v/>
      </c>
    </row>
    <row r="59" spans="1:48" ht="18.75" customHeight="1" x14ac:dyDescent="0.15">
      <c r="A59" s="372"/>
      <c r="B59" s="372"/>
      <c r="C59" s="372"/>
      <c r="D59" s="372"/>
      <c r="E59" s="372"/>
      <c r="J59" s="370">
        <v>36</v>
      </c>
      <c r="K59" s="12" t="s">
        <v>20</v>
      </c>
      <c r="L59" s="12" t="str">
        <f>仕様書作成!CJ70</f>
        <v>SY70M-39-1A-C12</v>
      </c>
      <c r="M59" s="12" t="str">
        <f>仕様書作成!CM70</f>
        <v/>
      </c>
      <c r="N59" s="12" t="str">
        <f t="shared" si="40"/>
        <v/>
      </c>
      <c r="T59" s="12" t="str">
        <f t="shared" ref="T59:AC72" si="44">IF(COUNTIF(T$182:T$187,$L59)=1,"O","")</f>
        <v/>
      </c>
      <c r="U59" s="12" t="str">
        <f t="shared" si="44"/>
        <v/>
      </c>
      <c r="V59" s="12" t="str">
        <f t="shared" si="44"/>
        <v/>
      </c>
      <c r="W59" s="12" t="str">
        <f t="shared" si="44"/>
        <v/>
      </c>
      <c r="X59" s="12" t="str">
        <f t="shared" si="44"/>
        <v/>
      </c>
      <c r="Y59" s="12" t="str">
        <f t="shared" si="44"/>
        <v/>
      </c>
      <c r="Z59" s="12" t="str">
        <f t="shared" si="44"/>
        <v/>
      </c>
      <c r="AA59" s="12" t="str">
        <f t="shared" si="44"/>
        <v/>
      </c>
      <c r="AB59" s="12" t="str">
        <f t="shared" si="44"/>
        <v/>
      </c>
      <c r="AC59" s="12" t="str">
        <f t="shared" si="44"/>
        <v/>
      </c>
      <c r="AD59" s="12" t="str">
        <f t="shared" ref="AD59:AQ72" si="45">IF(COUNTIF(AD$182:AD$187,$L59)=1,"O","")</f>
        <v/>
      </c>
      <c r="AE59" s="12" t="str">
        <f t="shared" si="45"/>
        <v/>
      </c>
      <c r="AF59" s="12" t="str">
        <f t="shared" si="45"/>
        <v/>
      </c>
      <c r="AG59" s="12" t="str">
        <f t="shared" si="45"/>
        <v/>
      </c>
      <c r="AH59" s="12" t="str">
        <f t="shared" si="45"/>
        <v/>
      </c>
      <c r="AI59" s="12" t="str">
        <f t="shared" si="45"/>
        <v/>
      </c>
      <c r="AJ59" s="12" t="str">
        <f t="shared" si="45"/>
        <v/>
      </c>
      <c r="AK59" s="12" t="str">
        <f t="shared" si="45"/>
        <v/>
      </c>
      <c r="AL59" s="12" t="str">
        <f t="shared" si="45"/>
        <v/>
      </c>
      <c r="AM59" s="12" t="str">
        <f t="shared" si="45"/>
        <v/>
      </c>
      <c r="AN59" s="12" t="str">
        <f t="shared" si="45"/>
        <v/>
      </c>
      <c r="AO59" s="12" t="str">
        <f t="shared" si="45"/>
        <v/>
      </c>
      <c r="AP59" s="12" t="str">
        <f t="shared" si="45"/>
        <v/>
      </c>
      <c r="AQ59" s="12" t="str">
        <f t="shared" si="45"/>
        <v/>
      </c>
      <c r="AT59" s="12" t="str">
        <f t="shared" si="41"/>
        <v>単独EXH．配管ストレート　φ12</v>
      </c>
      <c r="AU59" s="12" t="str">
        <f t="shared" si="41"/>
        <v>SY70M-39-1A-C12</v>
      </c>
      <c r="AV59" s="12" t="str">
        <f t="shared" si="41"/>
        <v/>
      </c>
    </row>
    <row r="60" spans="1:48" ht="18.75" customHeight="1" x14ac:dyDescent="0.15">
      <c r="A60" s="372"/>
      <c r="B60" s="372"/>
      <c r="C60" s="372"/>
      <c r="D60" s="372"/>
      <c r="E60" s="372"/>
      <c r="J60" s="370">
        <v>37</v>
      </c>
      <c r="K60" s="12" t="s">
        <v>21</v>
      </c>
      <c r="L60" s="12" t="str">
        <f>仕様書作成!CJ71</f>
        <v>SY70M-39-1A-N7</v>
      </c>
      <c r="M60" s="12" t="str">
        <f>仕様書作成!CM71</f>
        <v/>
      </c>
      <c r="N60" s="12" t="str">
        <f t="shared" si="40"/>
        <v/>
      </c>
      <c r="T60" s="12" t="str">
        <f t="shared" si="44"/>
        <v/>
      </c>
      <c r="U60" s="12" t="str">
        <f t="shared" si="44"/>
        <v/>
      </c>
      <c r="V60" s="12" t="str">
        <f t="shared" si="44"/>
        <v/>
      </c>
      <c r="W60" s="12" t="str">
        <f t="shared" si="44"/>
        <v/>
      </c>
      <c r="X60" s="12" t="str">
        <f t="shared" si="44"/>
        <v/>
      </c>
      <c r="Y60" s="12" t="str">
        <f t="shared" si="44"/>
        <v/>
      </c>
      <c r="Z60" s="12" t="str">
        <f t="shared" si="44"/>
        <v/>
      </c>
      <c r="AA60" s="12" t="str">
        <f t="shared" si="44"/>
        <v/>
      </c>
      <c r="AB60" s="12" t="str">
        <f t="shared" si="44"/>
        <v/>
      </c>
      <c r="AC60" s="12" t="str">
        <f t="shared" si="44"/>
        <v/>
      </c>
      <c r="AD60" s="12" t="str">
        <f t="shared" si="45"/>
        <v/>
      </c>
      <c r="AE60" s="12" t="str">
        <f t="shared" si="45"/>
        <v/>
      </c>
      <c r="AF60" s="12" t="str">
        <f t="shared" si="45"/>
        <v/>
      </c>
      <c r="AG60" s="12" t="str">
        <f t="shared" si="45"/>
        <v/>
      </c>
      <c r="AH60" s="12" t="str">
        <f t="shared" si="45"/>
        <v/>
      </c>
      <c r="AI60" s="12" t="str">
        <f t="shared" si="45"/>
        <v/>
      </c>
      <c r="AJ60" s="12" t="str">
        <f t="shared" si="45"/>
        <v/>
      </c>
      <c r="AK60" s="12" t="str">
        <f t="shared" si="45"/>
        <v/>
      </c>
      <c r="AL60" s="12" t="str">
        <f t="shared" si="45"/>
        <v/>
      </c>
      <c r="AM60" s="12" t="str">
        <f t="shared" si="45"/>
        <v/>
      </c>
      <c r="AN60" s="12" t="str">
        <f t="shared" si="45"/>
        <v/>
      </c>
      <c r="AO60" s="12" t="str">
        <f t="shared" si="45"/>
        <v/>
      </c>
      <c r="AP60" s="12" t="str">
        <f t="shared" si="45"/>
        <v/>
      </c>
      <c r="AQ60" s="12" t="str">
        <f t="shared" si="45"/>
        <v/>
      </c>
      <c r="AT60" s="12" t="str">
        <f t="shared" si="41"/>
        <v>単独EXH．配管ストレート　φ1/4"</v>
      </c>
      <c r="AU60" s="12" t="str">
        <f t="shared" si="41"/>
        <v>SY70M-39-1A-N7</v>
      </c>
      <c r="AV60" s="12" t="str">
        <f t="shared" si="41"/>
        <v/>
      </c>
    </row>
    <row r="61" spans="1:48" ht="18.75" customHeight="1" x14ac:dyDescent="0.15">
      <c r="A61" s="372"/>
      <c r="B61" s="372"/>
      <c r="C61" s="372"/>
      <c r="D61" s="372"/>
      <c r="E61" s="372"/>
      <c r="J61" s="370">
        <v>38</v>
      </c>
      <c r="K61" s="12" t="s">
        <v>22</v>
      </c>
      <c r="L61" s="12" t="str">
        <f>仕様書作成!CJ72</f>
        <v>SY70M-39-1A-N9</v>
      </c>
      <c r="M61" s="12" t="str">
        <f>仕様書作成!CM72</f>
        <v/>
      </c>
      <c r="N61" s="12" t="str">
        <f t="shared" si="40"/>
        <v/>
      </c>
      <c r="T61" s="12" t="str">
        <f t="shared" si="44"/>
        <v/>
      </c>
      <c r="U61" s="12" t="str">
        <f t="shared" si="44"/>
        <v/>
      </c>
      <c r="V61" s="12" t="str">
        <f t="shared" si="44"/>
        <v/>
      </c>
      <c r="W61" s="12" t="str">
        <f t="shared" si="44"/>
        <v/>
      </c>
      <c r="X61" s="12" t="str">
        <f t="shared" si="44"/>
        <v/>
      </c>
      <c r="Y61" s="12" t="str">
        <f t="shared" si="44"/>
        <v/>
      </c>
      <c r="Z61" s="12" t="str">
        <f t="shared" si="44"/>
        <v/>
      </c>
      <c r="AA61" s="12" t="str">
        <f t="shared" si="44"/>
        <v/>
      </c>
      <c r="AB61" s="12" t="str">
        <f t="shared" si="44"/>
        <v/>
      </c>
      <c r="AC61" s="12" t="str">
        <f t="shared" si="44"/>
        <v/>
      </c>
      <c r="AD61" s="12" t="str">
        <f t="shared" si="45"/>
        <v/>
      </c>
      <c r="AE61" s="12" t="str">
        <f t="shared" si="45"/>
        <v/>
      </c>
      <c r="AF61" s="12" t="str">
        <f t="shared" si="45"/>
        <v/>
      </c>
      <c r="AG61" s="12" t="str">
        <f t="shared" si="45"/>
        <v/>
      </c>
      <c r="AH61" s="12" t="str">
        <f t="shared" si="45"/>
        <v/>
      </c>
      <c r="AI61" s="12" t="str">
        <f t="shared" si="45"/>
        <v/>
      </c>
      <c r="AJ61" s="12" t="str">
        <f t="shared" si="45"/>
        <v/>
      </c>
      <c r="AK61" s="12" t="str">
        <f t="shared" si="45"/>
        <v/>
      </c>
      <c r="AL61" s="12" t="str">
        <f t="shared" si="45"/>
        <v/>
      </c>
      <c r="AM61" s="12" t="str">
        <f t="shared" si="45"/>
        <v/>
      </c>
      <c r="AN61" s="12" t="str">
        <f t="shared" si="45"/>
        <v/>
      </c>
      <c r="AO61" s="12" t="str">
        <f t="shared" si="45"/>
        <v/>
      </c>
      <c r="AP61" s="12" t="str">
        <f t="shared" si="45"/>
        <v/>
      </c>
      <c r="AQ61" s="12" t="str">
        <f t="shared" si="45"/>
        <v/>
      </c>
      <c r="AT61" s="12" t="str">
        <f t="shared" si="41"/>
        <v>単独EXH．配管ストレート　φ5/16"</v>
      </c>
      <c r="AU61" s="12" t="str">
        <f t="shared" si="41"/>
        <v>SY70M-39-1A-N9</v>
      </c>
      <c r="AV61" s="12" t="str">
        <f t="shared" si="41"/>
        <v/>
      </c>
    </row>
    <row r="62" spans="1:48" ht="18.75" customHeight="1" x14ac:dyDescent="0.15">
      <c r="A62" s="372"/>
      <c r="B62" s="372"/>
      <c r="C62" s="372"/>
      <c r="D62" s="372"/>
      <c r="E62" s="372"/>
      <c r="J62" s="370">
        <v>39</v>
      </c>
      <c r="K62" s="12" t="s">
        <v>23</v>
      </c>
      <c r="L62" s="12" t="str">
        <f>仕様書作成!CJ73</f>
        <v>SY70M-39-1A-N11</v>
      </c>
      <c r="M62" s="12" t="str">
        <f>仕様書作成!CM73</f>
        <v/>
      </c>
      <c r="N62" s="12" t="str">
        <f t="shared" si="40"/>
        <v/>
      </c>
      <c r="T62" s="12" t="str">
        <f t="shared" si="44"/>
        <v/>
      </c>
      <c r="U62" s="12" t="str">
        <f t="shared" si="44"/>
        <v/>
      </c>
      <c r="V62" s="12" t="str">
        <f t="shared" si="44"/>
        <v/>
      </c>
      <c r="W62" s="12" t="str">
        <f t="shared" si="44"/>
        <v/>
      </c>
      <c r="X62" s="12" t="str">
        <f t="shared" si="44"/>
        <v/>
      </c>
      <c r="Y62" s="12" t="str">
        <f t="shared" si="44"/>
        <v/>
      </c>
      <c r="Z62" s="12" t="str">
        <f t="shared" si="44"/>
        <v/>
      </c>
      <c r="AA62" s="12" t="str">
        <f t="shared" si="44"/>
        <v/>
      </c>
      <c r="AB62" s="12" t="str">
        <f t="shared" si="44"/>
        <v/>
      </c>
      <c r="AC62" s="12" t="str">
        <f t="shared" si="44"/>
        <v/>
      </c>
      <c r="AD62" s="12" t="str">
        <f t="shared" si="45"/>
        <v/>
      </c>
      <c r="AE62" s="12" t="str">
        <f t="shared" si="45"/>
        <v/>
      </c>
      <c r="AF62" s="12" t="str">
        <f t="shared" si="45"/>
        <v/>
      </c>
      <c r="AG62" s="12" t="str">
        <f t="shared" si="45"/>
        <v/>
      </c>
      <c r="AH62" s="12" t="str">
        <f t="shared" si="45"/>
        <v/>
      </c>
      <c r="AI62" s="12" t="str">
        <f t="shared" si="45"/>
        <v/>
      </c>
      <c r="AJ62" s="12" t="str">
        <f t="shared" si="45"/>
        <v/>
      </c>
      <c r="AK62" s="12" t="str">
        <f t="shared" si="45"/>
        <v/>
      </c>
      <c r="AL62" s="12" t="str">
        <f t="shared" si="45"/>
        <v/>
      </c>
      <c r="AM62" s="12" t="str">
        <f t="shared" si="45"/>
        <v/>
      </c>
      <c r="AN62" s="12" t="str">
        <f t="shared" si="45"/>
        <v/>
      </c>
      <c r="AO62" s="12" t="str">
        <f t="shared" si="45"/>
        <v/>
      </c>
      <c r="AP62" s="12" t="str">
        <f t="shared" si="45"/>
        <v/>
      </c>
      <c r="AQ62" s="12" t="str">
        <f t="shared" si="45"/>
        <v/>
      </c>
      <c r="AT62" s="12" t="str">
        <f t="shared" si="41"/>
        <v>単独EXH．配管ストレート　φ3/8"</v>
      </c>
      <c r="AU62" s="12" t="str">
        <f t="shared" si="41"/>
        <v>SY70M-39-1A-N11</v>
      </c>
      <c r="AV62" s="12" t="str">
        <f t="shared" si="41"/>
        <v/>
      </c>
    </row>
    <row r="63" spans="1:48" ht="18.75" customHeight="1" x14ac:dyDescent="0.15">
      <c r="A63" s="372"/>
      <c r="B63" s="372"/>
      <c r="C63" s="372"/>
      <c r="D63" s="372"/>
      <c r="E63" s="372"/>
      <c r="J63" s="370">
        <v>40</v>
      </c>
      <c r="K63" s="12" t="s">
        <v>24</v>
      </c>
      <c r="L63" s="12" t="str">
        <f>仕様書作成!CJ74</f>
        <v>SY70M-39-2A-L6</v>
      </c>
      <c r="M63" s="12" t="str">
        <f>仕様書作成!CM74</f>
        <v/>
      </c>
      <c r="N63" s="12" t="str">
        <f t="shared" si="40"/>
        <v/>
      </c>
      <c r="T63" s="12" t="str">
        <f t="shared" si="44"/>
        <v/>
      </c>
      <c r="U63" s="12" t="str">
        <f t="shared" si="44"/>
        <v/>
      </c>
      <c r="V63" s="12" t="str">
        <f t="shared" si="44"/>
        <v/>
      </c>
      <c r="W63" s="12" t="str">
        <f t="shared" si="44"/>
        <v/>
      </c>
      <c r="X63" s="12" t="str">
        <f t="shared" si="44"/>
        <v/>
      </c>
      <c r="Y63" s="12" t="str">
        <f t="shared" si="44"/>
        <v/>
      </c>
      <c r="Z63" s="12" t="str">
        <f t="shared" si="44"/>
        <v/>
      </c>
      <c r="AA63" s="12" t="str">
        <f t="shared" si="44"/>
        <v/>
      </c>
      <c r="AB63" s="12" t="str">
        <f t="shared" si="44"/>
        <v/>
      </c>
      <c r="AC63" s="12" t="str">
        <f t="shared" si="44"/>
        <v/>
      </c>
      <c r="AD63" s="12" t="str">
        <f t="shared" si="45"/>
        <v/>
      </c>
      <c r="AE63" s="12" t="str">
        <f t="shared" si="45"/>
        <v/>
      </c>
      <c r="AF63" s="12" t="str">
        <f t="shared" si="45"/>
        <v/>
      </c>
      <c r="AG63" s="12" t="str">
        <f t="shared" si="45"/>
        <v/>
      </c>
      <c r="AH63" s="12" t="str">
        <f t="shared" si="45"/>
        <v/>
      </c>
      <c r="AI63" s="12" t="str">
        <f t="shared" si="45"/>
        <v/>
      </c>
      <c r="AJ63" s="12" t="str">
        <f t="shared" si="45"/>
        <v/>
      </c>
      <c r="AK63" s="12" t="str">
        <f t="shared" si="45"/>
        <v/>
      </c>
      <c r="AL63" s="12" t="str">
        <f t="shared" si="45"/>
        <v/>
      </c>
      <c r="AM63" s="12" t="str">
        <f t="shared" si="45"/>
        <v/>
      </c>
      <c r="AN63" s="12" t="str">
        <f t="shared" si="45"/>
        <v/>
      </c>
      <c r="AO63" s="12" t="str">
        <f t="shared" si="45"/>
        <v/>
      </c>
      <c r="AP63" s="12" t="str">
        <f t="shared" si="45"/>
        <v/>
      </c>
      <c r="AQ63" s="12" t="str">
        <f t="shared" si="45"/>
        <v/>
      </c>
      <c r="AT63" s="12" t="str">
        <f t="shared" si="41"/>
        <v>単独EXH．配管ショートエルボ　φ6</v>
      </c>
      <c r="AU63" s="12" t="str">
        <f t="shared" si="41"/>
        <v>SY70M-39-2A-L6</v>
      </c>
      <c r="AV63" s="12" t="str">
        <f t="shared" si="41"/>
        <v/>
      </c>
    </row>
    <row r="64" spans="1:48" ht="18.75" customHeight="1" x14ac:dyDescent="0.15">
      <c r="A64" s="372"/>
      <c r="B64" s="372"/>
      <c r="C64" s="372"/>
      <c r="D64" s="372"/>
      <c r="E64" s="372"/>
      <c r="J64" s="370">
        <v>41</v>
      </c>
      <c r="K64" s="12" t="s">
        <v>25</v>
      </c>
      <c r="L64" s="12" t="str">
        <f>仕様書作成!CJ75</f>
        <v>SY70M-39-2A-L8</v>
      </c>
      <c r="M64" s="12" t="str">
        <f>仕様書作成!CM75</f>
        <v/>
      </c>
      <c r="N64" s="12" t="str">
        <f t="shared" si="40"/>
        <v/>
      </c>
      <c r="T64" s="12" t="str">
        <f t="shared" si="44"/>
        <v/>
      </c>
      <c r="U64" s="12" t="str">
        <f t="shared" si="44"/>
        <v/>
      </c>
      <c r="V64" s="12" t="str">
        <f t="shared" si="44"/>
        <v/>
      </c>
      <c r="W64" s="12" t="str">
        <f t="shared" si="44"/>
        <v/>
      </c>
      <c r="X64" s="12" t="str">
        <f t="shared" si="44"/>
        <v/>
      </c>
      <c r="Y64" s="12" t="str">
        <f t="shared" si="44"/>
        <v/>
      </c>
      <c r="Z64" s="12" t="str">
        <f t="shared" si="44"/>
        <v/>
      </c>
      <c r="AA64" s="12" t="str">
        <f t="shared" si="44"/>
        <v/>
      </c>
      <c r="AB64" s="12" t="str">
        <f t="shared" si="44"/>
        <v/>
      </c>
      <c r="AC64" s="12" t="str">
        <f t="shared" si="44"/>
        <v/>
      </c>
      <c r="AD64" s="12" t="str">
        <f t="shared" si="45"/>
        <v/>
      </c>
      <c r="AE64" s="12" t="str">
        <f t="shared" si="45"/>
        <v/>
      </c>
      <c r="AF64" s="12" t="str">
        <f t="shared" si="45"/>
        <v/>
      </c>
      <c r="AG64" s="12" t="str">
        <f t="shared" si="45"/>
        <v/>
      </c>
      <c r="AH64" s="12" t="str">
        <f t="shared" si="45"/>
        <v/>
      </c>
      <c r="AI64" s="12" t="str">
        <f t="shared" si="45"/>
        <v/>
      </c>
      <c r="AJ64" s="12" t="str">
        <f t="shared" si="45"/>
        <v/>
      </c>
      <c r="AK64" s="12" t="str">
        <f t="shared" si="45"/>
        <v/>
      </c>
      <c r="AL64" s="12" t="str">
        <f t="shared" si="45"/>
        <v/>
      </c>
      <c r="AM64" s="12" t="str">
        <f t="shared" si="45"/>
        <v/>
      </c>
      <c r="AN64" s="12" t="str">
        <f t="shared" si="45"/>
        <v/>
      </c>
      <c r="AO64" s="12" t="str">
        <f t="shared" si="45"/>
        <v/>
      </c>
      <c r="AP64" s="12" t="str">
        <f t="shared" si="45"/>
        <v/>
      </c>
      <c r="AQ64" s="12" t="str">
        <f t="shared" si="45"/>
        <v/>
      </c>
      <c r="AT64" s="12" t="str">
        <f t="shared" si="41"/>
        <v>単独EXH．配管ショートエルボ　φ8</v>
      </c>
      <c r="AU64" s="12" t="str">
        <f t="shared" si="41"/>
        <v>SY70M-39-2A-L8</v>
      </c>
      <c r="AV64" s="12" t="str">
        <f t="shared" si="41"/>
        <v/>
      </c>
    </row>
    <row r="65" spans="1:48" ht="12.75" customHeight="1" x14ac:dyDescent="0.15">
      <c r="A65" s="372"/>
      <c r="B65" s="372"/>
      <c r="C65" s="372"/>
      <c r="D65" s="372"/>
      <c r="E65" s="372"/>
      <c r="J65" s="370">
        <v>42</v>
      </c>
      <c r="K65" s="12" t="s">
        <v>26</v>
      </c>
      <c r="L65" s="12" t="str">
        <f>仕様書作成!CJ76</f>
        <v>SY70M-39-2A-L10</v>
      </c>
      <c r="M65" s="12" t="str">
        <f>仕様書作成!CM76</f>
        <v/>
      </c>
      <c r="N65" s="12" t="str">
        <f t="shared" si="40"/>
        <v/>
      </c>
      <c r="T65" s="12" t="str">
        <f t="shared" si="44"/>
        <v/>
      </c>
      <c r="U65" s="12" t="str">
        <f t="shared" si="44"/>
        <v/>
      </c>
      <c r="V65" s="12" t="str">
        <f t="shared" si="44"/>
        <v/>
      </c>
      <c r="W65" s="12" t="str">
        <f t="shared" si="44"/>
        <v/>
      </c>
      <c r="X65" s="12" t="str">
        <f t="shared" si="44"/>
        <v/>
      </c>
      <c r="Y65" s="12" t="str">
        <f t="shared" si="44"/>
        <v/>
      </c>
      <c r="Z65" s="12" t="str">
        <f t="shared" si="44"/>
        <v/>
      </c>
      <c r="AA65" s="12" t="str">
        <f t="shared" si="44"/>
        <v/>
      </c>
      <c r="AB65" s="12" t="str">
        <f t="shared" si="44"/>
        <v/>
      </c>
      <c r="AC65" s="12" t="str">
        <f t="shared" si="44"/>
        <v/>
      </c>
      <c r="AD65" s="12" t="str">
        <f t="shared" si="45"/>
        <v/>
      </c>
      <c r="AE65" s="12" t="str">
        <f t="shared" si="45"/>
        <v/>
      </c>
      <c r="AF65" s="12" t="str">
        <f t="shared" si="45"/>
        <v/>
      </c>
      <c r="AG65" s="12" t="str">
        <f t="shared" si="45"/>
        <v/>
      </c>
      <c r="AH65" s="12" t="str">
        <f t="shared" si="45"/>
        <v/>
      </c>
      <c r="AI65" s="12" t="str">
        <f t="shared" si="45"/>
        <v/>
      </c>
      <c r="AJ65" s="12" t="str">
        <f t="shared" si="45"/>
        <v/>
      </c>
      <c r="AK65" s="12" t="str">
        <f t="shared" si="45"/>
        <v/>
      </c>
      <c r="AL65" s="12" t="str">
        <f t="shared" si="45"/>
        <v/>
      </c>
      <c r="AM65" s="12" t="str">
        <f t="shared" si="45"/>
        <v/>
      </c>
      <c r="AN65" s="12" t="str">
        <f t="shared" si="45"/>
        <v/>
      </c>
      <c r="AO65" s="12" t="str">
        <f t="shared" si="45"/>
        <v/>
      </c>
      <c r="AP65" s="12" t="str">
        <f t="shared" si="45"/>
        <v/>
      </c>
      <c r="AQ65" s="12" t="str">
        <f t="shared" si="45"/>
        <v/>
      </c>
      <c r="AT65" s="12" t="str">
        <f t="shared" ref="AT65:AV98" si="46">K65</f>
        <v>単独EXH．配管ショートエルボ　φ10</v>
      </c>
      <c r="AU65" s="12" t="str">
        <f t="shared" si="46"/>
        <v>SY70M-39-2A-L10</v>
      </c>
      <c r="AV65" s="12" t="str">
        <f t="shared" si="46"/>
        <v/>
      </c>
    </row>
    <row r="66" spans="1:48" ht="12.75" customHeight="1" x14ac:dyDescent="0.15">
      <c r="A66" s="372"/>
      <c r="B66" s="372"/>
      <c r="C66" s="372"/>
      <c r="D66" s="372"/>
      <c r="E66" s="372"/>
      <c r="J66" s="370">
        <v>43</v>
      </c>
      <c r="K66" s="12" t="s">
        <v>27</v>
      </c>
      <c r="L66" s="12" t="str">
        <f>仕様書作成!CJ77</f>
        <v>SY70M-39-2A-L12</v>
      </c>
      <c r="M66" s="12" t="str">
        <f>仕様書作成!CM77</f>
        <v/>
      </c>
      <c r="N66" s="12" t="str">
        <f t="shared" si="40"/>
        <v/>
      </c>
      <c r="T66" s="12" t="str">
        <f t="shared" si="44"/>
        <v/>
      </c>
      <c r="U66" s="12" t="str">
        <f t="shared" si="44"/>
        <v/>
      </c>
      <c r="V66" s="12" t="str">
        <f t="shared" si="44"/>
        <v/>
      </c>
      <c r="W66" s="12" t="str">
        <f t="shared" si="44"/>
        <v/>
      </c>
      <c r="X66" s="12" t="str">
        <f t="shared" si="44"/>
        <v/>
      </c>
      <c r="Y66" s="12" t="str">
        <f t="shared" si="44"/>
        <v/>
      </c>
      <c r="Z66" s="12" t="str">
        <f t="shared" si="44"/>
        <v/>
      </c>
      <c r="AA66" s="12" t="str">
        <f t="shared" si="44"/>
        <v/>
      </c>
      <c r="AB66" s="12" t="str">
        <f t="shared" si="44"/>
        <v/>
      </c>
      <c r="AC66" s="12" t="str">
        <f t="shared" si="44"/>
        <v/>
      </c>
      <c r="AD66" s="12" t="str">
        <f t="shared" si="45"/>
        <v/>
      </c>
      <c r="AE66" s="12" t="str">
        <f t="shared" si="45"/>
        <v/>
      </c>
      <c r="AF66" s="12" t="str">
        <f t="shared" si="45"/>
        <v/>
      </c>
      <c r="AG66" s="12" t="str">
        <f t="shared" si="45"/>
        <v/>
      </c>
      <c r="AH66" s="12" t="str">
        <f t="shared" si="45"/>
        <v/>
      </c>
      <c r="AI66" s="12" t="str">
        <f t="shared" si="45"/>
        <v/>
      </c>
      <c r="AJ66" s="12" t="str">
        <f t="shared" si="45"/>
        <v/>
      </c>
      <c r="AK66" s="12" t="str">
        <f t="shared" si="45"/>
        <v/>
      </c>
      <c r="AL66" s="12" t="str">
        <f t="shared" si="45"/>
        <v/>
      </c>
      <c r="AM66" s="12" t="str">
        <f t="shared" si="45"/>
        <v/>
      </c>
      <c r="AN66" s="12" t="str">
        <f t="shared" si="45"/>
        <v/>
      </c>
      <c r="AO66" s="12" t="str">
        <f t="shared" si="45"/>
        <v/>
      </c>
      <c r="AP66" s="12" t="str">
        <f t="shared" si="45"/>
        <v/>
      </c>
      <c r="AQ66" s="12" t="str">
        <f t="shared" si="45"/>
        <v/>
      </c>
      <c r="AT66" s="12" t="str">
        <f t="shared" si="46"/>
        <v>単独EXH．配管ショートエルボ　φ12</v>
      </c>
      <c r="AU66" s="12" t="str">
        <f t="shared" si="46"/>
        <v>SY70M-39-2A-L12</v>
      </c>
      <c r="AV66" s="12" t="str">
        <f t="shared" si="46"/>
        <v/>
      </c>
    </row>
    <row r="67" spans="1:48" ht="12.75" customHeight="1" x14ac:dyDescent="0.15">
      <c r="A67" s="372"/>
      <c r="B67" s="372"/>
      <c r="C67" s="372"/>
      <c r="D67" s="372"/>
      <c r="E67" s="372"/>
      <c r="J67" s="370">
        <v>44</v>
      </c>
      <c r="K67" s="12" t="s">
        <v>28</v>
      </c>
      <c r="L67" s="12" t="str">
        <f>仕様書作成!CJ78</f>
        <v>SY70M-39-2A-LN11</v>
      </c>
      <c r="M67" s="12" t="str">
        <f>仕様書作成!CM78</f>
        <v/>
      </c>
      <c r="N67" s="12" t="str">
        <f t="shared" si="40"/>
        <v/>
      </c>
      <c r="T67" s="12" t="str">
        <f t="shared" si="44"/>
        <v/>
      </c>
      <c r="U67" s="12" t="str">
        <f t="shared" si="44"/>
        <v/>
      </c>
      <c r="V67" s="12" t="str">
        <f t="shared" si="44"/>
        <v/>
      </c>
      <c r="W67" s="12" t="str">
        <f t="shared" si="44"/>
        <v/>
      </c>
      <c r="X67" s="12" t="str">
        <f t="shared" si="44"/>
        <v/>
      </c>
      <c r="Y67" s="12" t="str">
        <f t="shared" si="44"/>
        <v/>
      </c>
      <c r="Z67" s="12" t="str">
        <f t="shared" si="44"/>
        <v/>
      </c>
      <c r="AA67" s="12" t="str">
        <f t="shared" si="44"/>
        <v/>
      </c>
      <c r="AB67" s="12" t="str">
        <f t="shared" si="44"/>
        <v/>
      </c>
      <c r="AC67" s="12" t="str">
        <f t="shared" si="44"/>
        <v/>
      </c>
      <c r="AD67" s="12" t="str">
        <f t="shared" si="45"/>
        <v/>
      </c>
      <c r="AE67" s="12" t="str">
        <f t="shared" si="45"/>
        <v/>
      </c>
      <c r="AF67" s="12" t="str">
        <f t="shared" si="45"/>
        <v/>
      </c>
      <c r="AG67" s="12" t="str">
        <f t="shared" si="45"/>
        <v/>
      </c>
      <c r="AH67" s="12" t="str">
        <f t="shared" si="45"/>
        <v/>
      </c>
      <c r="AI67" s="12" t="str">
        <f t="shared" si="45"/>
        <v/>
      </c>
      <c r="AJ67" s="12" t="str">
        <f t="shared" si="45"/>
        <v/>
      </c>
      <c r="AK67" s="12" t="str">
        <f t="shared" si="45"/>
        <v/>
      </c>
      <c r="AL67" s="12" t="str">
        <f t="shared" si="45"/>
        <v/>
      </c>
      <c r="AM67" s="12" t="str">
        <f t="shared" si="45"/>
        <v/>
      </c>
      <c r="AN67" s="12" t="str">
        <f t="shared" si="45"/>
        <v/>
      </c>
      <c r="AO67" s="12" t="str">
        <f t="shared" si="45"/>
        <v/>
      </c>
      <c r="AP67" s="12" t="str">
        <f t="shared" si="45"/>
        <v/>
      </c>
      <c r="AQ67" s="12" t="str">
        <f t="shared" si="45"/>
        <v/>
      </c>
      <c r="AT67" s="12" t="str">
        <f t="shared" si="46"/>
        <v>単独EXH．配管ショートエルボ　φ3/8"</v>
      </c>
      <c r="AU67" s="12" t="str">
        <f t="shared" si="46"/>
        <v>SY70M-39-2A-LN11</v>
      </c>
      <c r="AV67" s="12" t="str">
        <f t="shared" si="46"/>
        <v/>
      </c>
    </row>
    <row r="68" spans="1:48" ht="12.75" customHeight="1" x14ac:dyDescent="0.15">
      <c r="A68" s="372"/>
      <c r="B68" s="372"/>
      <c r="C68" s="372"/>
      <c r="D68" s="372"/>
      <c r="E68" s="372"/>
      <c r="J68" s="370">
        <v>45</v>
      </c>
      <c r="K68" s="12" t="s">
        <v>29</v>
      </c>
      <c r="L68" s="12" t="str">
        <f>仕様書作成!CJ79</f>
        <v>SY70M-39-3A-L6</v>
      </c>
      <c r="M68" s="12" t="str">
        <f>仕様書作成!CM79</f>
        <v/>
      </c>
      <c r="N68" s="12" t="str">
        <f t="shared" si="40"/>
        <v/>
      </c>
      <c r="T68" s="12" t="str">
        <f t="shared" si="44"/>
        <v/>
      </c>
      <c r="U68" s="12" t="str">
        <f t="shared" si="44"/>
        <v/>
      </c>
      <c r="V68" s="12" t="str">
        <f t="shared" si="44"/>
        <v/>
      </c>
      <c r="W68" s="12" t="str">
        <f t="shared" si="44"/>
        <v/>
      </c>
      <c r="X68" s="12" t="str">
        <f t="shared" si="44"/>
        <v/>
      </c>
      <c r="Y68" s="12" t="str">
        <f t="shared" si="44"/>
        <v/>
      </c>
      <c r="Z68" s="12" t="str">
        <f t="shared" si="44"/>
        <v/>
      </c>
      <c r="AA68" s="12" t="str">
        <f t="shared" si="44"/>
        <v/>
      </c>
      <c r="AB68" s="12" t="str">
        <f t="shared" si="44"/>
        <v/>
      </c>
      <c r="AC68" s="12" t="str">
        <f t="shared" si="44"/>
        <v/>
      </c>
      <c r="AD68" s="12" t="str">
        <f t="shared" si="45"/>
        <v/>
      </c>
      <c r="AE68" s="12" t="str">
        <f t="shared" si="45"/>
        <v/>
      </c>
      <c r="AF68" s="12" t="str">
        <f t="shared" si="45"/>
        <v/>
      </c>
      <c r="AG68" s="12" t="str">
        <f t="shared" si="45"/>
        <v/>
      </c>
      <c r="AH68" s="12" t="str">
        <f t="shared" si="45"/>
        <v/>
      </c>
      <c r="AI68" s="12" t="str">
        <f t="shared" si="45"/>
        <v/>
      </c>
      <c r="AJ68" s="12" t="str">
        <f t="shared" si="45"/>
        <v/>
      </c>
      <c r="AK68" s="12" t="str">
        <f t="shared" si="45"/>
        <v/>
      </c>
      <c r="AL68" s="12" t="str">
        <f t="shared" si="45"/>
        <v/>
      </c>
      <c r="AM68" s="12" t="str">
        <f t="shared" si="45"/>
        <v/>
      </c>
      <c r="AN68" s="12" t="str">
        <f t="shared" si="45"/>
        <v/>
      </c>
      <c r="AO68" s="12" t="str">
        <f t="shared" si="45"/>
        <v/>
      </c>
      <c r="AP68" s="12" t="str">
        <f t="shared" si="45"/>
        <v/>
      </c>
      <c r="AQ68" s="12" t="str">
        <f t="shared" si="45"/>
        <v/>
      </c>
      <c r="AT68" s="12" t="str">
        <f t="shared" si="46"/>
        <v>単独EXH．配管ロングエルボ　φ6</v>
      </c>
      <c r="AU68" s="12" t="str">
        <f t="shared" si="46"/>
        <v>SY70M-39-3A-L6</v>
      </c>
      <c r="AV68" s="12" t="str">
        <f t="shared" si="46"/>
        <v/>
      </c>
    </row>
    <row r="69" spans="1:48" ht="12.75" customHeight="1" x14ac:dyDescent="0.15">
      <c r="A69" s="372"/>
      <c r="B69" s="372"/>
      <c r="C69" s="372"/>
      <c r="D69" s="372"/>
      <c r="E69" s="372"/>
      <c r="J69" s="370">
        <v>46</v>
      </c>
      <c r="K69" s="12" t="s">
        <v>30</v>
      </c>
      <c r="L69" s="12" t="str">
        <f>仕様書作成!CJ80</f>
        <v>SY70M-39-3A-L8</v>
      </c>
      <c r="M69" s="12" t="str">
        <f>仕様書作成!CM80</f>
        <v/>
      </c>
      <c r="N69" s="12" t="str">
        <f t="shared" si="40"/>
        <v/>
      </c>
      <c r="T69" s="12" t="str">
        <f t="shared" si="44"/>
        <v/>
      </c>
      <c r="U69" s="12" t="str">
        <f t="shared" si="44"/>
        <v/>
      </c>
      <c r="V69" s="12" t="str">
        <f t="shared" si="44"/>
        <v/>
      </c>
      <c r="W69" s="12" t="str">
        <f t="shared" si="44"/>
        <v/>
      </c>
      <c r="X69" s="12" t="str">
        <f t="shared" si="44"/>
        <v/>
      </c>
      <c r="Y69" s="12" t="str">
        <f t="shared" si="44"/>
        <v/>
      </c>
      <c r="Z69" s="12" t="str">
        <f t="shared" si="44"/>
        <v/>
      </c>
      <c r="AA69" s="12" t="str">
        <f t="shared" si="44"/>
        <v/>
      </c>
      <c r="AB69" s="12" t="str">
        <f t="shared" si="44"/>
        <v/>
      </c>
      <c r="AC69" s="12" t="str">
        <f t="shared" si="44"/>
        <v/>
      </c>
      <c r="AD69" s="12" t="str">
        <f t="shared" si="45"/>
        <v/>
      </c>
      <c r="AE69" s="12" t="str">
        <f t="shared" si="45"/>
        <v/>
      </c>
      <c r="AF69" s="12" t="str">
        <f t="shared" si="45"/>
        <v/>
      </c>
      <c r="AG69" s="12" t="str">
        <f t="shared" si="45"/>
        <v/>
      </c>
      <c r="AH69" s="12" t="str">
        <f t="shared" si="45"/>
        <v/>
      </c>
      <c r="AI69" s="12" t="str">
        <f t="shared" si="45"/>
        <v/>
      </c>
      <c r="AJ69" s="12" t="str">
        <f t="shared" si="45"/>
        <v/>
      </c>
      <c r="AK69" s="12" t="str">
        <f t="shared" si="45"/>
        <v/>
      </c>
      <c r="AL69" s="12" t="str">
        <f t="shared" si="45"/>
        <v/>
      </c>
      <c r="AM69" s="12" t="str">
        <f t="shared" si="45"/>
        <v/>
      </c>
      <c r="AN69" s="12" t="str">
        <f t="shared" si="45"/>
        <v/>
      </c>
      <c r="AO69" s="12" t="str">
        <f t="shared" si="45"/>
        <v/>
      </c>
      <c r="AP69" s="12" t="str">
        <f t="shared" si="45"/>
        <v/>
      </c>
      <c r="AQ69" s="12" t="str">
        <f t="shared" si="45"/>
        <v/>
      </c>
      <c r="AT69" s="12" t="str">
        <f t="shared" si="46"/>
        <v>単独EXH．配管ロングエルボ　φ8</v>
      </c>
      <c r="AU69" s="12" t="str">
        <f t="shared" si="46"/>
        <v>SY70M-39-3A-L8</v>
      </c>
      <c r="AV69" s="12" t="str">
        <f t="shared" si="46"/>
        <v/>
      </c>
    </row>
    <row r="70" spans="1:48" ht="12.75" customHeight="1" x14ac:dyDescent="0.15">
      <c r="A70" s="372"/>
      <c r="B70" s="372"/>
      <c r="C70" s="372"/>
      <c r="D70" s="372"/>
      <c r="E70" s="372"/>
      <c r="H70" s="34"/>
      <c r="J70" s="370">
        <v>47</v>
      </c>
      <c r="K70" s="12" t="s">
        <v>31</v>
      </c>
      <c r="L70" s="12" t="str">
        <f>仕様書作成!CJ81</f>
        <v>SY70M-39-3A-L10</v>
      </c>
      <c r="M70" s="12" t="str">
        <f>仕様書作成!CM81</f>
        <v/>
      </c>
      <c r="N70" s="12" t="str">
        <f t="shared" si="40"/>
        <v/>
      </c>
      <c r="T70" s="12" t="str">
        <f t="shared" si="44"/>
        <v/>
      </c>
      <c r="U70" s="12" t="str">
        <f t="shared" si="44"/>
        <v/>
      </c>
      <c r="V70" s="12" t="str">
        <f t="shared" si="44"/>
        <v/>
      </c>
      <c r="W70" s="12" t="str">
        <f t="shared" si="44"/>
        <v/>
      </c>
      <c r="X70" s="12" t="str">
        <f t="shared" si="44"/>
        <v/>
      </c>
      <c r="Y70" s="12" t="str">
        <f t="shared" si="44"/>
        <v/>
      </c>
      <c r="Z70" s="12" t="str">
        <f t="shared" si="44"/>
        <v/>
      </c>
      <c r="AA70" s="12" t="str">
        <f t="shared" si="44"/>
        <v/>
      </c>
      <c r="AB70" s="12" t="str">
        <f t="shared" si="44"/>
        <v/>
      </c>
      <c r="AC70" s="12" t="str">
        <f t="shared" si="44"/>
        <v/>
      </c>
      <c r="AD70" s="12" t="str">
        <f t="shared" si="45"/>
        <v/>
      </c>
      <c r="AE70" s="12" t="str">
        <f t="shared" si="45"/>
        <v/>
      </c>
      <c r="AF70" s="12" t="str">
        <f t="shared" si="45"/>
        <v/>
      </c>
      <c r="AG70" s="12" t="str">
        <f t="shared" si="45"/>
        <v/>
      </c>
      <c r="AH70" s="12" t="str">
        <f t="shared" si="45"/>
        <v/>
      </c>
      <c r="AI70" s="12" t="str">
        <f t="shared" si="45"/>
        <v/>
      </c>
      <c r="AJ70" s="12" t="str">
        <f t="shared" si="45"/>
        <v/>
      </c>
      <c r="AK70" s="12" t="str">
        <f t="shared" si="45"/>
        <v/>
      </c>
      <c r="AL70" s="12" t="str">
        <f t="shared" si="45"/>
        <v/>
      </c>
      <c r="AM70" s="12" t="str">
        <f t="shared" si="45"/>
        <v/>
      </c>
      <c r="AN70" s="12" t="str">
        <f t="shared" si="45"/>
        <v/>
      </c>
      <c r="AO70" s="12" t="str">
        <f t="shared" si="45"/>
        <v/>
      </c>
      <c r="AP70" s="12" t="str">
        <f t="shared" si="45"/>
        <v/>
      </c>
      <c r="AQ70" s="12" t="str">
        <f t="shared" si="45"/>
        <v/>
      </c>
      <c r="AT70" s="12" t="str">
        <f t="shared" si="46"/>
        <v>単独EXH．配管ロングエルボ　φ10</v>
      </c>
      <c r="AU70" s="12" t="str">
        <f t="shared" si="46"/>
        <v>SY70M-39-3A-L10</v>
      </c>
      <c r="AV70" s="12" t="str">
        <f t="shared" si="46"/>
        <v/>
      </c>
    </row>
    <row r="71" spans="1:48" ht="12.75" customHeight="1" x14ac:dyDescent="0.15">
      <c r="A71" s="372"/>
      <c r="B71" s="372"/>
      <c r="C71" s="372"/>
      <c r="D71" s="372"/>
      <c r="E71" s="372"/>
      <c r="H71" s="34"/>
      <c r="J71" s="370">
        <v>48</v>
      </c>
      <c r="K71" s="12" t="s">
        <v>32</v>
      </c>
      <c r="L71" s="12" t="str">
        <f>仕様書作成!CJ82</f>
        <v>SY70M-39-3A-L12</v>
      </c>
      <c r="M71" s="12" t="str">
        <f>仕様書作成!CM82</f>
        <v/>
      </c>
      <c r="N71" s="12" t="str">
        <f t="shared" si="40"/>
        <v/>
      </c>
      <c r="T71" s="12" t="str">
        <f t="shared" si="44"/>
        <v/>
      </c>
      <c r="U71" s="12" t="str">
        <f t="shared" si="44"/>
        <v/>
      </c>
      <c r="V71" s="12" t="str">
        <f t="shared" si="44"/>
        <v/>
      </c>
      <c r="W71" s="12" t="str">
        <f t="shared" si="44"/>
        <v/>
      </c>
      <c r="X71" s="12" t="str">
        <f t="shared" si="44"/>
        <v/>
      </c>
      <c r="Y71" s="12" t="str">
        <f t="shared" si="44"/>
        <v/>
      </c>
      <c r="Z71" s="12" t="str">
        <f t="shared" si="44"/>
        <v/>
      </c>
      <c r="AA71" s="12" t="str">
        <f t="shared" si="44"/>
        <v/>
      </c>
      <c r="AB71" s="12" t="str">
        <f t="shared" si="44"/>
        <v/>
      </c>
      <c r="AC71" s="12" t="str">
        <f t="shared" si="44"/>
        <v/>
      </c>
      <c r="AD71" s="12" t="str">
        <f t="shared" si="45"/>
        <v/>
      </c>
      <c r="AE71" s="12" t="str">
        <f t="shared" si="45"/>
        <v/>
      </c>
      <c r="AF71" s="12" t="str">
        <f t="shared" si="45"/>
        <v/>
      </c>
      <c r="AG71" s="12" t="str">
        <f t="shared" si="45"/>
        <v/>
      </c>
      <c r="AH71" s="12" t="str">
        <f t="shared" si="45"/>
        <v/>
      </c>
      <c r="AI71" s="12" t="str">
        <f t="shared" si="45"/>
        <v/>
      </c>
      <c r="AJ71" s="12" t="str">
        <f t="shared" si="45"/>
        <v/>
      </c>
      <c r="AK71" s="12" t="str">
        <f t="shared" si="45"/>
        <v/>
      </c>
      <c r="AL71" s="12" t="str">
        <f t="shared" si="45"/>
        <v/>
      </c>
      <c r="AM71" s="12" t="str">
        <f t="shared" si="45"/>
        <v/>
      </c>
      <c r="AN71" s="12" t="str">
        <f t="shared" si="45"/>
        <v/>
      </c>
      <c r="AO71" s="12" t="str">
        <f t="shared" si="45"/>
        <v/>
      </c>
      <c r="AP71" s="12" t="str">
        <f t="shared" si="45"/>
        <v/>
      </c>
      <c r="AQ71" s="12" t="str">
        <f t="shared" si="45"/>
        <v/>
      </c>
      <c r="AT71" s="12" t="str">
        <f t="shared" si="46"/>
        <v>単独EXH．配管ロングエルボ　φ12</v>
      </c>
      <c r="AU71" s="12" t="str">
        <f t="shared" si="46"/>
        <v>SY70M-39-3A-L12</v>
      </c>
      <c r="AV71" s="12" t="str">
        <f t="shared" si="46"/>
        <v/>
      </c>
    </row>
    <row r="72" spans="1:48" ht="12.75" customHeight="1" x14ac:dyDescent="0.15">
      <c r="H72" s="34"/>
      <c r="J72" s="370">
        <v>49</v>
      </c>
      <c r="K72" s="12" t="s">
        <v>33</v>
      </c>
      <c r="L72" s="12" t="str">
        <f>仕様書作成!CJ83</f>
        <v>SY70M-39-3A-LN11</v>
      </c>
      <c r="M72" s="12" t="str">
        <f>仕様書作成!CM83</f>
        <v/>
      </c>
      <c r="N72" s="12" t="str">
        <f t="shared" si="40"/>
        <v/>
      </c>
      <c r="T72" s="12" t="str">
        <f t="shared" si="44"/>
        <v/>
      </c>
      <c r="U72" s="12" t="str">
        <f t="shared" si="44"/>
        <v/>
      </c>
      <c r="V72" s="12" t="str">
        <f t="shared" si="44"/>
        <v/>
      </c>
      <c r="W72" s="12" t="str">
        <f t="shared" si="44"/>
        <v/>
      </c>
      <c r="X72" s="12" t="str">
        <f t="shared" si="44"/>
        <v/>
      </c>
      <c r="Y72" s="12" t="str">
        <f t="shared" si="44"/>
        <v/>
      </c>
      <c r="Z72" s="12" t="str">
        <f t="shared" si="44"/>
        <v/>
      </c>
      <c r="AA72" s="12" t="str">
        <f t="shared" si="44"/>
        <v/>
      </c>
      <c r="AB72" s="12" t="str">
        <f t="shared" si="44"/>
        <v/>
      </c>
      <c r="AC72" s="12" t="str">
        <f t="shared" si="44"/>
        <v/>
      </c>
      <c r="AD72" s="12" t="str">
        <f t="shared" si="45"/>
        <v/>
      </c>
      <c r="AE72" s="12" t="str">
        <f t="shared" si="45"/>
        <v/>
      </c>
      <c r="AF72" s="12" t="str">
        <f t="shared" si="45"/>
        <v/>
      </c>
      <c r="AG72" s="12" t="str">
        <f t="shared" si="45"/>
        <v/>
      </c>
      <c r="AH72" s="12" t="str">
        <f t="shared" si="45"/>
        <v/>
      </c>
      <c r="AI72" s="12" t="str">
        <f t="shared" si="45"/>
        <v/>
      </c>
      <c r="AJ72" s="12" t="str">
        <f t="shared" si="45"/>
        <v/>
      </c>
      <c r="AK72" s="12" t="str">
        <f t="shared" si="45"/>
        <v/>
      </c>
      <c r="AL72" s="12" t="str">
        <f t="shared" si="45"/>
        <v/>
      </c>
      <c r="AM72" s="12" t="str">
        <f t="shared" si="45"/>
        <v/>
      </c>
      <c r="AN72" s="12" t="str">
        <f t="shared" si="45"/>
        <v/>
      </c>
      <c r="AO72" s="12" t="str">
        <f t="shared" si="45"/>
        <v/>
      </c>
      <c r="AP72" s="12" t="str">
        <f t="shared" si="45"/>
        <v/>
      </c>
      <c r="AQ72" s="12" t="str">
        <f t="shared" si="45"/>
        <v/>
      </c>
      <c r="AT72" s="12" t="str">
        <f t="shared" si="46"/>
        <v>単独EXH．配管ロングエルボ　φ3/8"</v>
      </c>
      <c r="AU72" s="12" t="str">
        <f t="shared" si="46"/>
        <v>SY70M-39-3A-LN11</v>
      </c>
      <c r="AV72" s="12" t="str">
        <f t="shared" si="46"/>
        <v/>
      </c>
    </row>
    <row r="73" spans="1:48" ht="12.75" customHeight="1" x14ac:dyDescent="0.15">
      <c r="H73" s="34"/>
      <c r="J73" s="370">
        <v>51</v>
      </c>
      <c r="K73" s="12" t="s">
        <v>283</v>
      </c>
      <c r="L73" s="12" t="s">
        <v>811</v>
      </c>
      <c r="M73" s="12" t="str">
        <f>仕様書作成!AP51</f>
        <v/>
      </c>
      <c r="N73" s="12" t="str">
        <f t="shared" si="40"/>
        <v/>
      </c>
      <c r="T73" s="12" t="str">
        <f>T195</f>
        <v/>
      </c>
      <c r="U73" s="12" t="str">
        <f t="shared" ref="U73:AQ77" si="47">U195</f>
        <v/>
      </c>
      <c r="V73" s="12" t="str">
        <f t="shared" si="47"/>
        <v/>
      </c>
      <c r="W73" s="12" t="str">
        <f t="shared" si="47"/>
        <v/>
      </c>
      <c r="X73" s="12" t="str">
        <f t="shared" si="47"/>
        <v/>
      </c>
      <c r="Y73" s="12" t="str">
        <f t="shared" si="47"/>
        <v/>
      </c>
      <c r="Z73" s="12" t="str">
        <f t="shared" si="47"/>
        <v/>
      </c>
      <c r="AA73" s="12" t="str">
        <f t="shared" si="47"/>
        <v/>
      </c>
      <c r="AB73" s="12" t="str">
        <f t="shared" si="47"/>
        <v/>
      </c>
      <c r="AC73" s="12" t="str">
        <f t="shared" si="47"/>
        <v/>
      </c>
      <c r="AD73" s="12" t="str">
        <f t="shared" si="47"/>
        <v/>
      </c>
      <c r="AE73" s="12" t="str">
        <f t="shared" si="47"/>
        <v/>
      </c>
      <c r="AF73" s="12" t="str">
        <f t="shared" si="47"/>
        <v/>
      </c>
      <c r="AG73" s="12" t="str">
        <f t="shared" si="47"/>
        <v/>
      </c>
      <c r="AH73" s="12" t="str">
        <f t="shared" si="47"/>
        <v/>
      </c>
      <c r="AI73" s="12" t="str">
        <f t="shared" si="47"/>
        <v/>
      </c>
      <c r="AJ73" s="12" t="str">
        <f t="shared" si="47"/>
        <v/>
      </c>
      <c r="AK73" s="12" t="str">
        <f t="shared" si="47"/>
        <v/>
      </c>
      <c r="AL73" s="12" t="str">
        <f t="shared" si="47"/>
        <v/>
      </c>
      <c r="AM73" s="12" t="str">
        <f t="shared" si="47"/>
        <v/>
      </c>
      <c r="AN73" s="12" t="str">
        <f t="shared" si="47"/>
        <v/>
      </c>
      <c r="AO73" s="12" t="str">
        <f t="shared" si="47"/>
        <v/>
      </c>
      <c r="AP73" s="12" t="str">
        <f t="shared" si="47"/>
        <v/>
      </c>
      <c r="AQ73" s="12" t="str">
        <f t="shared" si="47"/>
        <v/>
      </c>
      <c r="AT73" s="12" t="str">
        <f t="shared" si="46"/>
        <v>残圧排気弁付SUPストップ弁スペーサ</v>
      </c>
      <c r="AU73" s="12" t="str">
        <f t="shared" si="46"/>
        <v>SY70M-50-1A</v>
      </c>
      <c r="AV73" s="12" t="str">
        <f t="shared" si="46"/>
        <v/>
      </c>
    </row>
    <row r="74" spans="1:48" ht="12.75" customHeight="1" x14ac:dyDescent="0.15">
      <c r="H74" s="34"/>
      <c r="J74" s="370">
        <v>52</v>
      </c>
      <c r="K74" s="12" t="s">
        <v>284</v>
      </c>
      <c r="L74" s="12" t="s">
        <v>812</v>
      </c>
      <c r="M74" s="12" t="str">
        <f>仕様書作成!AP53</f>
        <v/>
      </c>
      <c r="N74" s="12" t="str">
        <f t="shared" si="40"/>
        <v/>
      </c>
      <c r="T74" s="12" t="str">
        <f>T196</f>
        <v/>
      </c>
      <c r="U74" s="12" t="str">
        <f t="shared" ref="U74:AI74" si="48">U196</f>
        <v/>
      </c>
      <c r="V74" s="12" t="str">
        <f t="shared" si="48"/>
        <v/>
      </c>
      <c r="W74" s="12" t="str">
        <f t="shared" si="48"/>
        <v/>
      </c>
      <c r="X74" s="12" t="str">
        <f t="shared" si="48"/>
        <v/>
      </c>
      <c r="Y74" s="12" t="str">
        <f t="shared" si="48"/>
        <v/>
      </c>
      <c r="Z74" s="12" t="str">
        <f t="shared" si="48"/>
        <v/>
      </c>
      <c r="AA74" s="12" t="str">
        <f t="shared" si="48"/>
        <v/>
      </c>
      <c r="AB74" s="12" t="str">
        <f t="shared" si="48"/>
        <v/>
      </c>
      <c r="AC74" s="12" t="str">
        <f t="shared" si="48"/>
        <v/>
      </c>
      <c r="AD74" s="12" t="str">
        <f t="shared" si="48"/>
        <v/>
      </c>
      <c r="AE74" s="12" t="str">
        <f t="shared" si="48"/>
        <v/>
      </c>
      <c r="AF74" s="12" t="str">
        <f t="shared" si="48"/>
        <v/>
      </c>
      <c r="AG74" s="12" t="str">
        <f t="shared" si="48"/>
        <v/>
      </c>
      <c r="AH74" s="12" t="str">
        <f t="shared" si="48"/>
        <v/>
      </c>
      <c r="AI74" s="12" t="str">
        <f t="shared" si="48"/>
        <v/>
      </c>
      <c r="AJ74" s="12" t="str">
        <f t="shared" si="47"/>
        <v/>
      </c>
      <c r="AK74" s="12" t="str">
        <f t="shared" si="47"/>
        <v/>
      </c>
      <c r="AL74" s="12" t="str">
        <f t="shared" si="47"/>
        <v/>
      </c>
      <c r="AM74" s="12" t="str">
        <f t="shared" si="47"/>
        <v/>
      </c>
      <c r="AN74" s="12" t="str">
        <f t="shared" si="47"/>
        <v/>
      </c>
      <c r="AO74" s="12" t="str">
        <f t="shared" si="47"/>
        <v/>
      </c>
      <c r="AP74" s="12" t="str">
        <f t="shared" si="47"/>
        <v/>
      </c>
      <c r="AQ74" s="12" t="str">
        <f t="shared" si="47"/>
        <v/>
      </c>
      <c r="AT74" s="12" t="str">
        <f t="shared" si="46"/>
        <v>残圧排気弁付パーフェクトスペーサ</v>
      </c>
      <c r="AU74" s="12" t="str">
        <f t="shared" si="46"/>
        <v>SY70M-60-1A</v>
      </c>
      <c r="AV74" s="12" t="str">
        <f t="shared" si="46"/>
        <v/>
      </c>
    </row>
    <row r="75" spans="1:48" ht="12.75" customHeight="1" x14ac:dyDescent="0.15">
      <c r="H75" s="34"/>
      <c r="J75" s="370">
        <v>53</v>
      </c>
      <c r="K75" s="12" t="s">
        <v>307</v>
      </c>
      <c r="L75" s="12" t="s">
        <v>814</v>
      </c>
      <c r="M75" s="12" t="str">
        <f>仕様書作成!AP63</f>
        <v/>
      </c>
      <c r="N75" s="12" t="str">
        <f t="shared" si="40"/>
        <v/>
      </c>
      <c r="T75" s="12" t="str">
        <f>T197</f>
        <v/>
      </c>
      <c r="U75" s="12" t="str">
        <f t="shared" si="47"/>
        <v/>
      </c>
      <c r="V75" s="12" t="str">
        <f t="shared" si="47"/>
        <v/>
      </c>
      <c r="W75" s="12" t="str">
        <f t="shared" si="47"/>
        <v/>
      </c>
      <c r="X75" s="12" t="str">
        <f t="shared" si="47"/>
        <v/>
      </c>
      <c r="Y75" s="12" t="str">
        <f t="shared" si="47"/>
        <v/>
      </c>
      <c r="Z75" s="12" t="str">
        <f t="shared" si="47"/>
        <v/>
      </c>
      <c r="AA75" s="12" t="str">
        <f t="shared" si="47"/>
        <v/>
      </c>
      <c r="AB75" s="12" t="str">
        <f t="shared" si="47"/>
        <v/>
      </c>
      <c r="AC75" s="12" t="str">
        <f t="shared" si="47"/>
        <v/>
      </c>
      <c r="AD75" s="12" t="str">
        <f t="shared" si="47"/>
        <v/>
      </c>
      <c r="AE75" s="12" t="str">
        <f t="shared" si="47"/>
        <v/>
      </c>
      <c r="AF75" s="12" t="str">
        <f t="shared" si="47"/>
        <v/>
      </c>
      <c r="AG75" s="12" t="str">
        <f t="shared" si="47"/>
        <v/>
      </c>
      <c r="AH75" s="12" t="str">
        <f t="shared" si="47"/>
        <v/>
      </c>
      <c r="AI75" s="12" t="str">
        <f t="shared" si="47"/>
        <v/>
      </c>
      <c r="AJ75" s="12" t="str">
        <f t="shared" si="47"/>
        <v/>
      </c>
      <c r="AK75" s="12" t="str">
        <f t="shared" si="47"/>
        <v/>
      </c>
      <c r="AL75" s="12" t="str">
        <f t="shared" si="47"/>
        <v/>
      </c>
      <c r="AM75" s="12" t="str">
        <f t="shared" si="47"/>
        <v/>
      </c>
      <c r="AN75" s="12" t="str">
        <f t="shared" si="47"/>
        <v/>
      </c>
      <c r="AO75" s="12" t="str">
        <f t="shared" si="47"/>
        <v/>
      </c>
      <c r="AP75" s="12" t="str">
        <f t="shared" si="47"/>
        <v/>
      </c>
      <c r="AQ75" s="12" t="str">
        <f t="shared" si="47"/>
        <v/>
      </c>
      <c r="AT75" s="12" t="str">
        <f t="shared" si="46"/>
        <v>背圧防止弁</v>
      </c>
      <c r="AU75" s="12" t="str">
        <f t="shared" si="46"/>
        <v>SY70M-24-1A</v>
      </c>
      <c r="AV75" s="12" t="str">
        <f t="shared" si="46"/>
        <v/>
      </c>
    </row>
    <row r="76" spans="1:48" ht="12.75" customHeight="1" x14ac:dyDescent="0.15">
      <c r="H76" s="34"/>
      <c r="J76" s="370">
        <v>54</v>
      </c>
      <c r="K76" s="12" t="s">
        <v>66</v>
      </c>
      <c r="L76" s="12" t="s">
        <v>815</v>
      </c>
      <c r="M76" s="12" t="str">
        <f>仕様書作成!AP64</f>
        <v/>
      </c>
      <c r="N76" s="12" t="str">
        <f t="shared" si="40"/>
        <v/>
      </c>
      <c r="T76" s="12" t="str">
        <f>T198</f>
        <v/>
      </c>
      <c r="U76" s="12" t="str">
        <f t="shared" ref="U76:AQ76" si="49">U198</f>
        <v/>
      </c>
      <c r="V76" s="12" t="str">
        <f t="shared" si="49"/>
        <v/>
      </c>
      <c r="W76" s="12" t="str">
        <f t="shared" si="49"/>
        <v/>
      </c>
      <c r="X76" s="12" t="str">
        <f t="shared" si="49"/>
        <v/>
      </c>
      <c r="Y76" s="12" t="str">
        <f t="shared" si="49"/>
        <v/>
      </c>
      <c r="Z76" s="12" t="str">
        <f t="shared" si="49"/>
        <v/>
      </c>
      <c r="AA76" s="12" t="str">
        <f t="shared" si="49"/>
        <v/>
      </c>
      <c r="AB76" s="12" t="str">
        <f t="shared" si="49"/>
        <v/>
      </c>
      <c r="AC76" s="12" t="str">
        <f t="shared" si="49"/>
        <v/>
      </c>
      <c r="AD76" s="12" t="str">
        <f t="shared" si="49"/>
        <v/>
      </c>
      <c r="AE76" s="12" t="str">
        <f t="shared" si="49"/>
        <v/>
      </c>
      <c r="AF76" s="12" t="str">
        <f t="shared" si="49"/>
        <v/>
      </c>
      <c r="AG76" s="12" t="str">
        <f t="shared" si="49"/>
        <v/>
      </c>
      <c r="AH76" s="12" t="str">
        <f t="shared" si="49"/>
        <v/>
      </c>
      <c r="AI76" s="12" t="str">
        <f t="shared" si="49"/>
        <v/>
      </c>
      <c r="AJ76" s="12" t="str">
        <f t="shared" si="49"/>
        <v/>
      </c>
      <c r="AK76" s="12" t="str">
        <f t="shared" si="49"/>
        <v/>
      </c>
      <c r="AL76" s="12" t="str">
        <f t="shared" si="49"/>
        <v/>
      </c>
      <c r="AM76" s="12" t="str">
        <f t="shared" si="49"/>
        <v/>
      </c>
      <c r="AN76" s="12" t="str">
        <f t="shared" si="49"/>
        <v/>
      </c>
      <c r="AO76" s="12" t="str">
        <f t="shared" si="49"/>
        <v/>
      </c>
      <c r="AP76" s="12" t="str">
        <f t="shared" si="49"/>
        <v/>
      </c>
      <c r="AQ76" s="12" t="str">
        <f t="shared" si="49"/>
        <v/>
      </c>
      <c r="AT76" s="12" t="str">
        <f t="shared" si="46"/>
        <v>SUP.ブロッキングディスク</v>
      </c>
      <c r="AU76" s="12" t="str">
        <f t="shared" si="46"/>
        <v>SY70M-40-1A</v>
      </c>
      <c r="AV76" s="12" t="str">
        <f t="shared" si="46"/>
        <v/>
      </c>
    </row>
    <row r="77" spans="1:48" ht="12.75" customHeight="1" x14ac:dyDescent="0.15">
      <c r="H77" s="34"/>
      <c r="J77" s="370">
        <v>55</v>
      </c>
      <c r="K77" s="12" t="s">
        <v>286</v>
      </c>
      <c r="L77" s="12" t="s">
        <v>815</v>
      </c>
      <c r="M77" s="12" t="str">
        <f>仕様書作成!AP65</f>
        <v/>
      </c>
      <c r="N77" s="12" t="str">
        <f t="shared" si="40"/>
        <v/>
      </c>
      <c r="T77" s="12" t="str">
        <f>T199</f>
        <v/>
      </c>
      <c r="U77" s="12" t="str">
        <f t="shared" si="47"/>
        <v/>
      </c>
      <c r="V77" s="12" t="str">
        <f t="shared" si="47"/>
        <v/>
      </c>
      <c r="W77" s="12" t="str">
        <f t="shared" si="47"/>
        <v/>
      </c>
      <c r="X77" s="12" t="str">
        <f t="shared" si="47"/>
        <v/>
      </c>
      <c r="Y77" s="12" t="str">
        <f t="shared" si="47"/>
        <v/>
      </c>
      <c r="Z77" s="12" t="str">
        <f t="shared" si="47"/>
        <v/>
      </c>
      <c r="AA77" s="12" t="str">
        <f t="shared" si="47"/>
        <v/>
      </c>
      <c r="AB77" s="12" t="str">
        <f t="shared" si="47"/>
        <v/>
      </c>
      <c r="AC77" s="12" t="str">
        <f t="shared" si="47"/>
        <v/>
      </c>
      <c r="AD77" s="12" t="str">
        <f t="shared" si="47"/>
        <v/>
      </c>
      <c r="AE77" s="12" t="str">
        <f t="shared" si="47"/>
        <v/>
      </c>
      <c r="AF77" s="12" t="str">
        <f t="shared" si="47"/>
        <v/>
      </c>
      <c r="AG77" s="12" t="str">
        <f t="shared" si="47"/>
        <v/>
      </c>
      <c r="AH77" s="12" t="str">
        <f t="shared" si="47"/>
        <v/>
      </c>
      <c r="AI77" s="12" t="str">
        <f t="shared" si="47"/>
        <v/>
      </c>
      <c r="AJ77" s="12" t="str">
        <f t="shared" si="47"/>
        <v/>
      </c>
      <c r="AK77" s="12" t="str">
        <f t="shared" si="47"/>
        <v/>
      </c>
      <c r="AL77" s="12" t="str">
        <f t="shared" si="47"/>
        <v/>
      </c>
      <c r="AM77" s="12" t="str">
        <f t="shared" si="47"/>
        <v/>
      </c>
      <c r="AN77" s="12" t="str">
        <f t="shared" si="47"/>
        <v/>
      </c>
      <c r="AO77" s="12" t="str">
        <f t="shared" si="47"/>
        <v/>
      </c>
      <c r="AP77" s="12" t="str">
        <f t="shared" si="47"/>
        <v/>
      </c>
      <c r="AQ77" s="12" t="str">
        <f t="shared" si="47"/>
        <v/>
      </c>
      <c r="AT77" s="12" t="str">
        <f t="shared" si="46"/>
        <v>EXH.ブロッキングディスク　x2個必要</v>
      </c>
      <c r="AU77" s="12" t="str">
        <f t="shared" si="46"/>
        <v>SY70M-40-1A</v>
      </c>
      <c r="AV77" s="12" t="str">
        <f t="shared" si="46"/>
        <v/>
      </c>
    </row>
    <row r="78" spans="1:48" ht="12.75" customHeight="1" x14ac:dyDescent="0.15">
      <c r="H78" s="34"/>
      <c r="J78" s="370">
        <v>58</v>
      </c>
      <c r="K78" s="12" t="s">
        <v>713</v>
      </c>
      <c r="L78" s="12" t="str">
        <f>仕様書作成!CJ87</f>
        <v>SY70M-M1-P</v>
      </c>
      <c r="M78" s="12" t="str">
        <f>仕様書作成!CM87</f>
        <v/>
      </c>
      <c r="N78" s="12" t="str">
        <f t="shared" si="40"/>
        <v/>
      </c>
      <c r="T78" s="12" t="str">
        <f t="shared" ref="T78:AC86" si="50">IF(COUNTIF(T$189,$L78)=1,"O","")</f>
        <v/>
      </c>
      <c r="U78" s="12" t="str">
        <f t="shared" si="50"/>
        <v/>
      </c>
      <c r="V78" s="12" t="str">
        <f t="shared" si="50"/>
        <v/>
      </c>
      <c r="W78" s="12" t="str">
        <f t="shared" si="50"/>
        <v/>
      </c>
      <c r="X78" s="12" t="str">
        <f t="shared" si="50"/>
        <v/>
      </c>
      <c r="Y78" s="12" t="str">
        <f t="shared" si="50"/>
        <v/>
      </c>
      <c r="Z78" s="12" t="str">
        <f t="shared" si="50"/>
        <v/>
      </c>
      <c r="AA78" s="12" t="str">
        <f t="shared" si="50"/>
        <v/>
      </c>
      <c r="AB78" s="12" t="str">
        <f t="shared" si="50"/>
        <v/>
      </c>
      <c r="AC78" s="12" t="str">
        <f t="shared" si="50"/>
        <v/>
      </c>
      <c r="AD78" s="12" t="str">
        <f t="shared" ref="AD78:AM86" si="51">IF(COUNTIF(AD$189,$L78)=1,"O","")</f>
        <v/>
      </c>
      <c r="AE78" s="12" t="str">
        <f t="shared" si="51"/>
        <v/>
      </c>
      <c r="AF78" s="12" t="str">
        <f t="shared" si="51"/>
        <v/>
      </c>
      <c r="AG78" s="12" t="str">
        <f t="shared" si="51"/>
        <v/>
      </c>
      <c r="AH78" s="12" t="str">
        <f t="shared" si="51"/>
        <v/>
      </c>
      <c r="AI78" s="12" t="str">
        <f t="shared" si="51"/>
        <v/>
      </c>
      <c r="AJ78" s="12" t="str">
        <f t="shared" si="51"/>
        <v/>
      </c>
      <c r="AK78" s="12" t="str">
        <f t="shared" si="51"/>
        <v/>
      </c>
      <c r="AL78" s="12" t="str">
        <f t="shared" si="51"/>
        <v/>
      </c>
      <c r="AM78" s="12" t="str">
        <f t="shared" si="51"/>
        <v/>
      </c>
      <c r="AN78" s="12" t="str">
        <f t="shared" ref="AN78:AS86" si="52">IF(COUNTIF(AN$189,$L78)=1,"O","")</f>
        <v/>
      </c>
      <c r="AO78" s="12" t="str">
        <f t="shared" si="52"/>
        <v/>
      </c>
      <c r="AP78" s="12" t="str">
        <f t="shared" si="52"/>
        <v/>
      </c>
      <c r="AQ78" s="12" t="str">
        <f t="shared" si="52"/>
        <v/>
      </c>
      <c r="AR78" s="12" t="str">
        <f t="shared" si="52"/>
        <v/>
      </c>
      <c r="AS78" s="12" t="str">
        <f t="shared" si="52"/>
        <v/>
      </c>
      <c r="AT78" s="12" t="str">
        <f t="shared" si="46"/>
        <v>スペーサ形減圧弁 Pポート減圧(ゲージなし)</v>
      </c>
      <c r="AU78" s="12" t="str">
        <f t="shared" si="46"/>
        <v>SY70M-M1-P</v>
      </c>
      <c r="AV78" s="12" t="str">
        <f t="shared" si="46"/>
        <v/>
      </c>
    </row>
    <row r="79" spans="1:48" ht="12.75" customHeight="1" x14ac:dyDescent="0.15">
      <c r="H79" s="34"/>
      <c r="J79" s="370">
        <v>59</v>
      </c>
      <c r="K79" s="12" t="s">
        <v>714</v>
      </c>
      <c r="L79" s="12" t="str">
        <f>仕様書作成!CJ88</f>
        <v>SY70M-M1-A1</v>
      </c>
      <c r="M79" s="12" t="str">
        <f>仕様書作成!CM88</f>
        <v/>
      </c>
      <c r="N79" s="12" t="str">
        <f t="shared" si="40"/>
        <v/>
      </c>
      <c r="T79" s="12" t="str">
        <f t="shared" si="50"/>
        <v/>
      </c>
      <c r="U79" s="12" t="str">
        <f t="shared" si="50"/>
        <v/>
      </c>
      <c r="V79" s="12" t="str">
        <f t="shared" si="50"/>
        <v/>
      </c>
      <c r="W79" s="12" t="str">
        <f t="shared" si="50"/>
        <v/>
      </c>
      <c r="X79" s="12" t="str">
        <f t="shared" si="50"/>
        <v/>
      </c>
      <c r="Y79" s="12" t="str">
        <f t="shared" si="50"/>
        <v/>
      </c>
      <c r="Z79" s="12" t="str">
        <f t="shared" si="50"/>
        <v/>
      </c>
      <c r="AA79" s="12" t="str">
        <f t="shared" si="50"/>
        <v/>
      </c>
      <c r="AB79" s="12" t="str">
        <f t="shared" si="50"/>
        <v/>
      </c>
      <c r="AC79" s="12" t="str">
        <f t="shared" si="50"/>
        <v/>
      </c>
      <c r="AD79" s="12" t="str">
        <f t="shared" si="51"/>
        <v/>
      </c>
      <c r="AE79" s="12" t="str">
        <f t="shared" si="51"/>
        <v/>
      </c>
      <c r="AF79" s="12" t="str">
        <f t="shared" si="51"/>
        <v/>
      </c>
      <c r="AG79" s="12" t="str">
        <f t="shared" si="51"/>
        <v/>
      </c>
      <c r="AH79" s="12" t="str">
        <f t="shared" si="51"/>
        <v/>
      </c>
      <c r="AI79" s="12" t="str">
        <f t="shared" si="51"/>
        <v/>
      </c>
      <c r="AJ79" s="12" t="str">
        <f t="shared" si="51"/>
        <v/>
      </c>
      <c r="AK79" s="12" t="str">
        <f t="shared" si="51"/>
        <v/>
      </c>
      <c r="AL79" s="12" t="str">
        <f t="shared" si="51"/>
        <v/>
      </c>
      <c r="AM79" s="12" t="str">
        <f t="shared" si="51"/>
        <v/>
      </c>
      <c r="AN79" s="12" t="str">
        <f t="shared" si="52"/>
        <v/>
      </c>
      <c r="AO79" s="12" t="str">
        <f t="shared" si="52"/>
        <v/>
      </c>
      <c r="AP79" s="12" t="str">
        <f t="shared" si="52"/>
        <v/>
      </c>
      <c r="AQ79" s="12" t="str">
        <f t="shared" si="52"/>
        <v/>
      </c>
      <c r="AR79" s="12" t="str">
        <f t="shared" si="52"/>
        <v/>
      </c>
      <c r="AS79" s="12" t="str">
        <f t="shared" si="52"/>
        <v/>
      </c>
      <c r="AT79" s="12" t="str">
        <f t="shared" si="46"/>
        <v>スペーサ形減圧弁 Aポート減圧(ゲージなし)</v>
      </c>
      <c r="AU79" s="12" t="str">
        <f t="shared" si="46"/>
        <v>SY70M-M1-A1</v>
      </c>
      <c r="AV79" s="12" t="str">
        <f t="shared" si="46"/>
        <v/>
      </c>
    </row>
    <row r="80" spans="1:48" ht="12.75" customHeight="1" x14ac:dyDescent="0.15">
      <c r="H80" s="34"/>
      <c r="J80" s="370">
        <v>60</v>
      </c>
      <c r="K80" s="12" t="s">
        <v>715</v>
      </c>
      <c r="L80" s="12" t="str">
        <f>仕様書作成!CJ89</f>
        <v>SY70M-M1-B1</v>
      </c>
      <c r="M80" s="12" t="str">
        <f>仕様書作成!CM89</f>
        <v/>
      </c>
      <c r="N80" s="12" t="str">
        <f t="shared" si="40"/>
        <v/>
      </c>
      <c r="T80" s="12" t="str">
        <f t="shared" si="50"/>
        <v/>
      </c>
      <c r="U80" s="12" t="str">
        <f t="shared" si="50"/>
        <v/>
      </c>
      <c r="V80" s="12" t="str">
        <f t="shared" si="50"/>
        <v/>
      </c>
      <c r="W80" s="12" t="str">
        <f t="shared" si="50"/>
        <v/>
      </c>
      <c r="X80" s="12" t="str">
        <f t="shared" si="50"/>
        <v/>
      </c>
      <c r="Y80" s="12" t="str">
        <f t="shared" si="50"/>
        <v/>
      </c>
      <c r="Z80" s="12" t="str">
        <f t="shared" si="50"/>
        <v/>
      </c>
      <c r="AA80" s="12" t="str">
        <f t="shared" si="50"/>
        <v/>
      </c>
      <c r="AB80" s="12" t="str">
        <f t="shared" si="50"/>
        <v/>
      </c>
      <c r="AC80" s="12" t="str">
        <f t="shared" si="50"/>
        <v/>
      </c>
      <c r="AD80" s="12" t="str">
        <f t="shared" si="51"/>
        <v/>
      </c>
      <c r="AE80" s="12" t="str">
        <f t="shared" si="51"/>
        <v/>
      </c>
      <c r="AF80" s="12" t="str">
        <f t="shared" si="51"/>
        <v/>
      </c>
      <c r="AG80" s="12" t="str">
        <f t="shared" si="51"/>
        <v/>
      </c>
      <c r="AH80" s="12" t="str">
        <f t="shared" si="51"/>
        <v/>
      </c>
      <c r="AI80" s="12" t="str">
        <f t="shared" si="51"/>
        <v/>
      </c>
      <c r="AJ80" s="12" t="str">
        <f t="shared" si="51"/>
        <v/>
      </c>
      <c r="AK80" s="12" t="str">
        <f t="shared" si="51"/>
        <v/>
      </c>
      <c r="AL80" s="12" t="str">
        <f t="shared" si="51"/>
        <v/>
      </c>
      <c r="AM80" s="12" t="str">
        <f t="shared" si="51"/>
        <v/>
      </c>
      <c r="AN80" s="12" t="str">
        <f t="shared" si="52"/>
        <v/>
      </c>
      <c r="AO80" s="12" t="str">
        <f t="shared" si="52"/>
        <v/>
      </c>
      <c r="AP80" s="12" t="str">
        <f t="shared" si="52"/>
        <v/>
      </c>
      <c r="AQ80" s="12" t="str">
        <f t="shared" si="52"/>
        <v/>
      </c>
      <c r="AR80" s="12" t="str">
        <f t="shared" si="52"/>
        <v/>
      </c>
      <c r="AS80" s="12" t="str">
        <f t="shared" si="52"/>
        <v/>
      </c>
      <c r="AT80" s="12" t="str">
        <f t="shared" si="46"/>
        <v>スペーサ形減圧弁 Bポート減圧(ゲージなし)</v>
      </c>
      <c r="AU80" s="12" t="str">
        <f t="shared" si="46"/>
        <v>SY70M-M1-B1</v>
      </c>
      <c r="AV80" s="12" t="str">
        <f t="shared" si="46"/>
        <v/>
      </c>
    </row>
    <row r="81" spans="8:48" ht="12.75" customHeight="1" x14ac:dyDescent="0.15">
      <c r="H81" s="34"/>
      <c r="J81" s="370">
        <v>61</v>
      </c>
      <c r="K81" s="12" t="s">
        <v>716</v>
      </c>
      <c r="L81" s="12" t="str">
        <f>仕様書作成!CJ90</f>
        <v>SY70M-00-P</v>
      </c>
      <c r="M81" s="12" t="str">
        <f>仕様書作成!CM90</f>
        <v/>
      </c>
      <c r="N81" s="12" t="str">
        <f t="shared" si="40"/>
        <v/>
      </c>
      <c r="T81" s="12" t="str">
        <f t="shared" si="50"/>
        <v/>
      </c>
      <c r="U81" s="12" t="str">
        <f t="shared" si="50"/>
        <v/>
      </c>
      <c r="V81" s="12" t="str">
        <f t="shared" si="50"/>
        <v/>
      </c>
      <c r="W81" s="12" t="str">
        <f t="shared" si="50"/>
        <v/>
      </c>
      <c r="X81" s="12" t="str">
        <f t="shared" si="50"/>
        <v/>
      </c>
      <c r="Y81" s="12" t="str">
        <f t="shared" si="50"/>
        <v/>
      </c>
      <c r="Z81" s="12" t="str">
        <f t="shared" si="50"/>
        <v/>
      </c>
      <c r="AA81" s="12" t="str">
        <f t="shared" si="50"/>
        <v/>
      </c>
      <c r="AB81" s="12" t="str">
        <f t="shared" si="50"/>
        <v/>
      </c>
      <c r="AC81" s="12" t="str">
        <f t="shared" si="50"/>
        <v/>
      </c>
      <c r="AD81" s="12" t="str">
        <f t="shared" si="51"/>
        <v/>
      </c>
      <c r="AE81" s="12" t="str">
        <f t="shared" si="51"/>
        <v/>
      </c>
      <c r="AF81" s="12" t="str">
        <f t="shared" si="51"/>
        <v/>
      </c>
      <c r="AG81" s="12" t="str">
        <f t="shared" si="51"/>
        <v/>
      </c>
      <c r="AH81" s="12" t="str">
        <f t="shared" si="51"/>
        <v/>
      </c>
      <c r="AI81" s="12" t="str">
        <f t="shared" si="51"/>
        <v/>
      </c>
      <c r="AJ81" s="12" t="str">
        <f t="shared" si="51"/>
        <v/>
      </c>
      <c r="AK81" s="12" t="str">
        <f t="shared" si="51"/>
        <v/>
      </c>
      <c r="AL81" s="12" t="str">
        <f t="shared" si="51"/>
        <v/>
      </c>
      <c r="AM81" s="12" t="str">
        <f t="shared" si="51"/>
        <v/>
      </c>
      <c r="AN81" s="12" t="str">
        <f t="shared" si="52"/>
        <v/>
      </c>
      <c r="AO81" s="12" t="str">
        <f t="shared" si="52"/>
        <v/>
      </c>
      <c r="AP81" s="12" t="str">
        <f t="shared" si="52"/>
        <v/>
      </c>
      <c r="AQ81" s="12" t="str">
        <f t="shared" si="52"/>
        <v/>
      </c>
      <c r="AR81" s="12" t="str">
        <f t="shared" si="52"/>
        <v/>
      </c>
      <c r="AS81" s="12" t="str">
        <f t="shared" si="52"/>
        <v/>
      </c>
      <c r="AT81" s="12" t="str">
        <f t="shared" si="46"/>
        <v>スペーサ形減圧弁 Pポート減圧(MPaゲージ付)</v>
      </c>
      <c r="AU81" s="12" t="str">
        <f t="shared" si="46"/>
        <v>SY70M-00-P</v>
      </c>
      <c r="AV81" s="12" t="str">
        <f t="shared" si="46"/>
        <v/>
      </c>
    </row>
    <row r="82" spans="8:48" ht="12.75" customHeight="1" x14ac:dyDescent="0.15">
      <c r="H82" s="34"/>
      <c r="J82" s="370">
        <v>62</v>
      </c>
      <c r="K82" s="12" t="s">
        <v>717</v>
      </c>
      <c r="L82" s="12" t="str">
        <f>仕様書作成!CJ91</f>
        <v>SY70M-00-A1</v>
      </c>
      <c r="M82" s="12" t="str">
        <f>仕様書作成!CM91</f>
        <v/>
      </c>
      <c r="N82" s="12" t="str">
        <f t="shared" si="40"/>
        <v/>
      </c>
      <c r="T82" s="12" t="str">
        <f t="shared" si="50"/>
        <v/>
      </c>
      <c r="U82" s="12" t="str">
        <f t="shared" si="50"/>
        <v/>
      </c>
      <c r="V82" s="12" t="str">
        <f t="shared" si="50"/>
        <v/>
      </c>
      <c r="W82" s="12" t="str">
        <f t="shared" si="50"/>
        <v/>
      </c>
      <c r="X82" s="12" t="str">
        <f t="shared" si="50"/>
        <v/>
      </c>
      <c r="Y82" s="12" t="str">
        <f t="shared" si="50"/>
        <v/>
      </c>
      <c r="Z82" s="12" t="str">
        <f t="shared" si="50"/>
        <v/>
      </c>
      <c r="AA82" s="12" t="str">
        <f t="shared" si="50"/>
        <v/>
      </c>
      <c r="AB82" s="12" t="str">
        <f t="shared" si="50"/>
        <v/>
      </c>
      <c r="AC82" s="12" t="str">
        <f t="shared" si="50"/>
        <v/>
      </c>
      <c r="AD82" s="12" t="str">
        <f t="shared" si="51"/>
        <v/>
      </c>
      <c r="AE82" s="12" t="str">
        <f t="shared" si="51"/>
        <v/>
      </c>
      <c r="AF82" s="12" t="str">
        <f t="shared" si="51"/>
        <v/>
      </c>
      <c r="AG82" s="12" t="str">
        <f t="shared" si="51"/>
        <v/>
      </c>
      <c r="AH82" s="12" t="str">
        <f t="shared" si="51"/>
        <v/>
      </c>
      <c r="AI82" s="12" t="str">
        <f t="shared" si="51"/>
        <v/>
      </c>
      <c r="AJ82" s="12" t="str">
        <f t="shared" si="51"/>
        <v/>
      </c>
      <c r="AK82" s="12" t="str">
        <f t="shared" si="51"/>
        <v/>
      </c>
      <c r="AL82" s="12" t="str">
        <f t="shared" si="51"/>
        <v/>
      </c>
      <c r="AM82" s="12" t="str">
        <f t="shared" si="51"/>
        <v/>
      </c>
      <c r="AN82" s="12" t="str">
        <f t="shared" si="52"/>
        <v/>
      </c>
      <c r="AO82" s="12" t="str">
        <f t="shared" si="52"/>
        <v/>
      </c>
      <c r="AP82" s="12" t="str">
        <f t="shared" si="52"/>
        <v/>
      </c>
      <c r="AQ82" s="12" t="str">
        <f t="shared" si="52"/>
        <v/>
      </c>
      <c r="AR82" s="12" t="str">
        <f t="shared" si="52"/>
        <v/>
      </c>
      <c r="AS82" s="12" t="str">
        <f t="shared" si="52"/>
        <v/>
      </c>
      <c r="AT82" s="12" t="str">
        <f t="shared" si="46"/>
        <v>スペーサ形減圧弁 Aポート減圧(MPaゲージ付)</v>
      </c>
      <c r="AU82" s="12" t="str">
        <f t="shared" si="46"/>
        <v>SY70M-00-A1</v>
      </c>
      <c r="AV82" s="12" t="str">
        <f t="shared" si="46"/>
        <v/>
      </c>
    </row>
    <row r="83" spans="8:48" ht="12.75" customHeight="1" x14ac:dyDescent="0.15">
      <c r="H83" s="34"/>
      <c r="J83" s="370">
        <v>63</v>
      </c>
      <c r="K83" s="12" t="s">
        <v>718</v>
      </c>
      <c r="L83" s="12" t="str">
        <f>仕様書作成!CJ92</f>
        <v>SY70M-00-B1</v>
      </c>
      <c r="M83" s="12" t="str">
        <f>仕様書作成!CM92</f>
        <v/>
      </c>
      <c r="N83" s="12" t="str">
        <f t="shared" si="40"/>
        <v/>
      </c>
      <c r="T83" s="12" t="str">
        <f t="shared" si="50"/>
        <v/>
      </c>
      <c r="U83" s="12" t="str">
        <f t="shared" si="50"/>
        <v/>
      </c>
      <c r="V83" s="12" t="str">
        <f t="shared" si="50"/>
        <v/>
      </c>
      <c r="W83" s="12" t="str">
        <f t="shared" si="50"/>
        <v/>
      </c>
      <c r="X83" s="12" t="str">
        <f t="shared" si="50"/>
        <v/>
      </c>
      <c r="Y83" s="12" t="str">
        <f t="shared" si="50"/>
        <v/>
      </c>
      <c r="Z83" s="12" t="str">
        <f t="shared" si="50"/>
        <v/>
      </c>
      <c r="AA83" s="12" t="str">
        <f t="shared" si="50"/>
        <v/>
      </c>
      <c r="AB83" s="12" t="str">
        <f t="shared" si="50"/>
        <v/>
      </c>
      <c r="AC83" s="12" t="str">
        <f t="shared" si="50"/>
        <v/>
      </c>
      <c r="AD83" s="12" t="str">
        <f t="shared" si="51"/>
        <v/>
      </c>
      <c r="AE83" s="12" t="str">
        <f t="shared" si="51"/>
        <v/>
      </c>
      <c r="AF83" s="12" t="str">
        <f t="shared" si="51"/>
        <v/>
      </c>
      <c r="AG83" s="12" t="str">
        <f t="shared" si="51"/>
        <v/>
      </c>
      <c r="AH83" s="12" t="str">
        <f t="shared" si="51"/>
        <v/>
      </c>
      <c r="AI83" s="12" t="str">
        <f t="shared" si="51"/>
        <v/>
      </c>
      <c r="AJ83" s="12" t="str">
        <f t="shared" si="51"/>
        <v/>
      </c>
      <c r="AK83" s="12" t="str">
        <f t="shared" si="51"/>
        <v/>
      </c>
      <c r="AL83" s="12" t="str">
        <f t="shared" si="51"/>
        <v/>
      </c>
      <c r="AM83" s="12" t="str">
        <f t="shared" si="51"/>
        <v/>
      </c>
      <c r="AN83" s="12" t="str">
        <f t="shared" si="52"/>
        <v/>
      </c>
      <c r="AO83" s="12" t="str">
        <f t="shared" si="52"/>
        <v/>
      </c>
      <c r="AP83" s="12" t="str">
        <f t="shared" si="52"/>
        <v/>
      </c>
      <c r="AQ83" s="12" t="str">
        <f t="shared" si="52"/>
        <v/>
      </c>
      <c r="AR83" s="12" t="str">
        <f t="shared" si="52"/>
        <v/>
      </c>
      <c r="AS83" s="12" t="str">
        <f t="shared" si="52"/>
        <v/>
      </c>
      <c r="AT83" s="12" t="str">
        <f t="shared" si="46"/>
        <v>スペーサ形減圧弁 Bポート減圧(MPaゲージ付)</v>
      </c>
      <c r="AU83" s="12" t="str">
        <f t="shared" si="46"/>
        <v>SY70M-00-B1</v>
      </c>
      <c r="AV83" s="12" t="str">
        <f t="shared" si="46"/>
        <v/>
      </c>
    </row>
    <row r="84" spans="8:48" ht="12.75" customHeight="1" x14ac:dyDescent="0.15">
      <c r="H84" s="34"/>
      <c r="J84" s="370">
        <v>64</v>
      </c>
      <c r="K84" s="12" t="s">
        <v>719</v>
      </c>
      <c r="L84" s="12" t="str">
        <f>仕様書作成!CJ93</f>
        <v>SY70M-N0-P</v>
      </c>
      <c r="M84" s="12" t="str">
        <f>仕様書作成!CM93</f>
        <v/>
      </c>
      <c r="N84" s="12" t="str">
        <f t="shared" si="40"/>
        <v/>
      </c>
      <c r="T84" s="12" t="str">
        <f t="shared" si="50"/>
        <v/>
      </c>
      <c r="U84" s="12" t="str">
        <f t="shared" si="50"/>
        <v/>
      </c>
      <c r="V84" s="12" t="str">
        <f t="shared" si="50"/>
        <v/>
      </c>
      <c r="W84" s="12" t="str">
        <f t="shared" si="50"/>
        <v/>
      </c>
      <c r="X84" s="12" t="str">
        <f t="shared" si="50"/>
        <v/>
      </c>
      <c r="Y84" s="12" t="str">
        <f t="shared" si="50"/>
        <v/>
      </c>
      <c r="Z84" s="12" t="str">
        <f t="shared" si="50"/>
        <v/>
      </c>
      <c r="AA84" s="12" t="str">
        <f t="shared" si="50"/>
        <v/>
      </c>
      <c r="AB84" s="12" t="str">
        <f t="shared" si="50"/>
        <v/>
      </c>
      <c r="AC84" s="12" t="str">
        <f t="shared" si="50"/>
        <v/>
      </c>
      <c r="AD84" s="12" t="str">
        <f t="shared" si="51"/>
        <v/>
      </c>
      <c r="AE84" s="12" t="str">
        <f t="shared" si="51"/>
        <v/>
      </c>
      <c r="AF84" s="12" t="str">
        <f t="shared" si="51"/>
        <v/>
      </c>
      <c r="AG84" s="12" t="str">
        <f t="shared" si="51"/>
        <v/>
      </c>
      <c r="AH84" s="12" t="str">
        <f t="shared" si="51"/>
        <v/>
      </c>
      <c r="AI84" s="12" t="str">
        <f t="shared" si="51"/>
        <v/>
      </c>
      <c r="AJ84" s="12" t="str">
        <f t="shared" si="51"/>
        <v/>
      </c>
      <c r="AK84" s="12" t="str">
        <f t="shared" si="51"/>
        <v/>
      </c>
      <c r="AL84" s="12" t="str">
        <f t="shared" si="51"/>
        <v/>
      </c>
      <c r="AM84" s="12" t="str">
        <f t="shared" si="51"/>
        <v/>
      </c>
      <c r="AN84" s="12" t="str">
        <f t="shared" si="52"/>
        <v/>
      </c>
      <c r="AO84" s="12" t="str">
        <f t="shared" si="52"/>
        <v/>
      </c>
      <c r="AP84" s="12" t="str">
        <f t="shared" si="52"/>
        <v/>
      </c>
      <c r="AQ84" s="12" t="str">
        <f t="shared" si="52"/>
        <v/>
      </c>
      <c r="AR84" s="12" t="str">
        <f t="shared" si="52"/>
        <v/>
      </c>
      <c r="AS84" s="12" t="str">
        <f t="shared" si="52"/>
        <v/>
      </c>
      <c r="AT84" s="12" t="str">
        <f t="shared" si="46"/>
        <v>スペーサ形減圧弁 Pポート減圧(psiゲージ付)</v>
      </c>
      <c r="AU84" s="12" t="str">
        <f t="shared" si="46"/>
        <v>SY70M-N0-P</v>
      </c>
      <c r="AV84" s="12" t="str">
        <f t="shared" si="46"/>
        <v/>
      </c>
    </row>
    <row r="85" spans="8:48" ht="12.75" customHeight="1" x14ac:dyDescent="0.15">
      <c r="H85" s="34"/>
      <c r="J85" s="370">
        <v>65</v>
      </c>
      <c r="K85" s="12" t="s">
        <v>720</v>
      </c>
      <c r="L85" s="12" t="str">
        <f>仕様書作成!CJ94</f>
        <v>SY70M-N0-A1</v>
      </c>
      <c r="M85" s="12" t="str">
        <f>仕様書作成!CM94</f>
        <v/>
      </c>
      <c r="N85" s="12" t="str">
        <f t="shared" si="40"/>
        <v/>
      </c>
      <c r="T85" s="12" t="str">
        <f t="shared" si="50"/>
        <v/>
      </c>
      <c r="U85" s="12" t="str">
        <f t="shared" si="50"/>
        <v/>
      </c>
      <c r="V85" s="12" t="str">
        <f t="shared" si="50"/>
        <v/>
      </c>
      <c r="W85" s="12" t="str">
        <f t="shared" si="50"/>
        <v/>
      </c>
      <c r="X85" s="12" t="str">
        <f t="shared" si="50"/>
        <v/>
      </c>
      <c r="Y85" s="12" t="str">
        <f t="shared" si="50"/>
        <v/>
      </c>
      <c r="Z85" s="12" t="str">
        <f t="shared" si="50"/>
        <v/>
      </c>
      <c r="AA85" s="12" t="str">
        <f t="shared" si="50"/>
        <v/>
      </c>
      <c r="AB85" s="12" t="str">
        <f t="shared" si="50"/>
        <v/>
      </c>
      <c r="AC85" s="12" t="str">
        <f t="shared" si="50"/>
        <v/>
      </c>
      <c r="AD85" s="12" t="str">
        <f t="shared" si="51"/>
        <v/>
      </c>
      <c r="AE85" s="12" t="str">
        <f t="shared" si="51"/>
        <v/>
      </c>
      <c r="AF85" s="12" t="str">
        <f t="shared" si="51"/>
        <v/>
      </c>
      <c r="AG85" s="12" t="str">
        <f t="shared" si="51"/>
        <v/>
      </c>
      <c r="AH85" s="12" t="str">
        <f t="shared" si="51"/>
        <v/>
      </c>
      <c r="AI85" s="12" t="str">
        <f t="shared" si="51"/>
        <v/>
      </c>
      <c r="AJ85" s="12" t="str">
        <f t="shared" si="51"/>
        <v/>
      </c>
      <c r="AK85" s="12" t="str">
        <f t="shared" si="51"/>
        <v/>
      </c>
      <c r="AL85" s="12" t="str">
        <f t="shared" si="51"/>
        <v/>
      </c>
      <c r="AM85" s="12" t="str">
        <f t="shared" si="51"/>
        <v/>
      </c>
      <c r="AN85" s="12" t="str">
        <f t="shared" si="52"/>
        <v/>
      </c>
      <c r="AO85" s="12" t="str">
        <f t="shared" si="52"/>
        <v/>
      </c>
      <c r="AP85" s="12" t="str">
        <f t="shared" si="52"/>
        <v/>
      </c>
      <c r="AQ85" s="12" t="str">
        <f t="shared" si="52"/>
        <v/>
      </c>
      <c r="AR85" s="12" t="str">
        <f t="shared" si="52"/>
        <v/>
      </c>
      <c r="AS85" s="12" t="str">
        <f t="shared" si="52"/>
        <v/>
      </c>
      <c r="AT85" s="12" t="str">
        <f t="shared" si="46"/>
        <v>スペーサ形減圧弁 Aポート減圧(psiゲージ付)</v>
      </c>
      <c r="AU85" s="12" t="str">
        <f t="shared" si="46"/>
        <v>SY70M-N0-A1</v>
      </c>
      <c r="AV85" s="12" t="str">
        <f t="shared" si="46"/>
        <v/>
      </c>
    </row>
    <row r="86" spans="8:48" ht="12.75" customHeight="1" x14ac:dyDescent="0.15">
      <c r="H86" s="34"/>
      <c r="J86" s="370">
        <v>66</v>
      </c>
      <c r="K86" s="12" t="s">
        <v>721</v>
      </c>
      <c r="L86" s="12" t="str">
        <f>仕様書作成!CJ95</f>
        <v>SY70M-N0-B1</v>
      </c>
      <c r="M86" s="12" t="str">
        <f>仕様書作成!CM95</f>
        <v/>
      </c>
      <c r="N86" s="12" t="str">
        <f t="shared" si="40"/>
        <v/>
      </c>
      <c r="T86" s="12" t="str">
        <f t="shared" si="50"/>
        <v/>
      </c>
      <c r="U86" s="12" t="str">
        <f t="shared" si="50"/>
        <v/>
      </c>
      <c r="V86" s="12" t="str">
        <f t="shared" si="50"/>
        <v/>
      </c>
      <c r="W86" s="12" t="str">
        <f t="shared" si="50"/>
        <v/>
      </c>
      <c r="X86" s="12" t="str">
        <f t="shared" si="50"/>
        <v/>
      </c>
      <c r="Y86" s="12" t="str">
        <f t="shared" si="50"/>
        <v/>
      </c>
      <c r="Z86" s="12" t="str">
        <f t="shared" si="50"/>
        <v/>
      </c>
      <c r="AA86" s="12" t="str">
        <f t="shared" si="50"/>
        <v/>
      </c>
      <c r="AB86" s="12" t="str">
        <f t="shared" si="50"/>
        <v/>
      </c>
      <c r="AC86" s="12" t="str">
        <f t="shared" si="50"/>
        <v/>
      </c>
      <c r="AD86" s="12" t="str">
        <f t="shared" si="51"/>
        <v/>
      </c>
      <c r="AE86" s="12" t="str">
        <f t="shared" si="51"/>
        <v/>
      </c>
      <c r="AF86" s="12" t="str">
        <f t="shared" si="51"/>
        <v/>
      </c>
      <c r="AG86" s="12" t="str">
        <f t="shared" si="51"/>
        <v/>
      </c>
      <c r="AH86" s="12" t="str">
        <f t="shared" si="51"/>
        <v/>
      </c>
      <c r="AI86" s="12" t="str">
        <f t="shared" si="51"/>
        <v/>
      </c>
      <c r="AJ86" s="12" t="str">
        <f t="shared" si="51"/>
        <v/>
      </c>
      <c r="AK86" s="12" t="str">
        <f t="shared" si="51"/>
        <v/>
      </c>
      <c r="AL86" s="12" t="str">
        <f t="shared" si="51"/>
        <v/>
      </c>
      <c r="AM86" s="12" t="str">
        <f t="shared" si="51"/>
        <v/>
      </c>
      <c r="AN86" s="12" t="str">
        <f t="shared" si="52"/>
        <v/>
      </c>
      <c r="AO86" s="12" t="str">
        <f t="shared" si="52"/>
        <v/>
      </c>
      <c r="AP86" s="12" t="str">
        <f t="shared" si="52"/>
        <v/>
      </c>
      <c r="AQ86" s="12" t="str">
        <f t="shared" si="52"/>
        <v/>
      </c>
      <c r="AR86" s="12" t="str">
        <f t="shared" si="52"/>
        <v/>
      </c>
      <c r="AS86" s="12" t="str">
        <f t="shared" si="52"/>
        <v/>
      </c>
      <c r="AT86" s="12" t="str">
        <f t="shared" si="46"/>
        <v>スペーサ形減圧弁 Bポート減圧(psiゲージ付)</v>
      </c>
      <c r="AU86" s="12" t="str">
        <f t="shared" si="46"/>
        <v>SY70M-N0-B1</v>
      </c>
      <c r="AV86" s="12" t="str">
        <f t="shared" si="46"/>
        <v/>
      </c>
    </row>
    <row r="87" spans="8:48" ht="12.75" customHeight="1" x14ac:dyDescent="0.15">
      <c r="H87" s="34"/>
      <c r="J87" s="370">
        <v>67</v>
      </c>
      <c r="K87" s="34" t="s">
        <v>876</v>
      </c>
      <c r="L87" s="12" t="str">
        <f>仕様書作成!CN96</f>
        <v>KQ2P-06</v>
      </c>
      <c r="M87" s="12" t="str">
        <f>仕様書作成!CM96</f>
        <v/>
      </c>
      <c r="N87" s="12" t="str">
        <f t="shared" si="40"/>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c r="AT87" s="12" t="str">
        <f t="shared" si="46"/>
        <v>A</v>
      </c>
      <c r="AU87" s="12" t="str">
        <f t="shared" si="46"/>
        <v>KQ2P-06</v>
      </c>
      <c r="AV87" s="12" t="str">
        <f t="shared" si="46"/>
        <v/>
      </c>
    </row>
    <row r="88" spans="8:48" ht="12.75" customHeight="1" x14ac:dyDescent="0.15">
      <c r="H88" s="34"/>
      <c r="J88" s="370">
        <v>68</v>
      </c>
      <c r="K88" s="34" t="s">
        <v>646</v>
      </c>
      <c r="L88" s="12" t="str">
        <f>仕様書作成!CN97</f>
        <v>KQ2P-08</v>
      </c>
      <c r="M88" s="12" t="str">
        <f>仕様書作成!CM97</f>
        <v/>
      </c>
      <c r="N88" s="12" t="str">
        <f t="shared" si="40"/>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c r="AT88" s="12" t="str">
        <f t="shared" si="46"/>
        <v>C</v>
      </c>
      <c r="AU88" s="12" t="str">
        <f t="shared" si="46"/>
        <v>KQ2P-08</v>
      </c>
      <c r="AV88" s="12" t="str">
        <f t="shared" si="46"/>
        <v/>
      </c>
    </row>
    <row r="89" spans="8:48" ht="12.75" customHeight="1" x14ac:dyDescent="0.15">
      <c r="H89" s="34"/>
      <c r="J89" s="370">
        <v>69</v>
      </c>
      <c r="K89" s="34" t="s">
        <v>634</v>
      </c>
      <c r="L89" s="12" t="str">
        <f>仕様書作成!CN98</f>
        <v>KQ2P-10</v>
      </c>
      <c r="M89" s="12" t="str">
        <f>仕様書作成!CM98</f>
        <v/>
      </c>
      <c r="N89" s="12" t="str">
        <f t="shared" si="40"/>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c r="AT89" s="12" t="str">
        <f t="shared" si="46"/>
        <v>E</v>
      </c>
      <c r="AU89" s="12" t="str">
        <f t="shared" si="46"/>
        <v>KQ2P-10</v>
      </c>
      <c r="AV89" s="12" t="str">
        <f t="shared" si="46"/>
        <v/>
      </c>
    </row>
    <row r="90" spans="8:48" ht="12.75" customHeight="1" x14ac:dyDescent="0.15">
      <c r="H90" s="34"/>
      <c r="J90" s="370">
        <v>70</v>
      </c>
      <c r="K90" s="34" t="s">
        <v>636</v>
      </c>
      <c r="L90" s="12" t="str">
        <f>仕様書作成!CN99</f>
        <v>KQ2P-12</v>
      </c>
      <c r="M90" s="12" t="str">
        <f>仕様書作成!CM99</f>
        <v/>
      </c>
      <c r="N90" s="12" t="str">
        <f t="shared" si="40"/>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c r="AT90" s="12" t="str">
        <f t="shared" si="46"/>
        <v>G</v>
      </c>
      <c r="AU90" s="12" t="str">
        <f t="shared" si="46"/>
        <v>KQ2P-12</v>
      </c>
      <c r="AV90" s="12" t="str">
        <f t="shared" si="46"/>
        <v/>
      </c>
    </row>
    <row r="91" spans="8:48" ht="12.75" customHeight="1" x14ac:dyDescent="0.15">
      <c r="H91" s="34"/>
      <c r="J91" s="370">
        <v>71</v>
      </c>
      <c r="K91" s="34" t="s">
        <v>632</v>
      </c>
      <c r="L91" s="12" t="str">
        <f>仕様書作成!CN100</f>
        <v>KQ2P-07</v>
      </c>
      <c r="M91" s="12" t="str">
        <f>仕様書作成!CM100</f>
        <v/>
      </c>
      <c r="N91" s="12" t="str">
        <f t="shared" si="40"/>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c r="AT91" s="12" t="str">
        <f t="shared" si="46"/>
        <v>B</v>
      </c>
      <c r="AU91" s="12" t="str">
        <f t="shared" si="46"/>
        <v>KQ2P-07</v>
      </c>
      <c r="AV91" s="12" t="str">
        <f t="shared" si="46"/>
        <v/>
      </c>
    </row>
    <row r="92" spans="8:48" ht="12.75" customHeight="1" x14ac:dyDescent="0.15">
      <c r="H92" s="34"/>
      <c r="J92" s="370">
        <v>72</v>
      </c>
      <c r="K92" s="34" t="s">
        <v>633</v>
      </c>
      <c r="L92" s="12" t="str">
        <f>仕様書作成!CN101</f>
        <v>KQ2P-09</v>
      </c>
      <c r="M92" s="12" t="str">
        <f>仕様書作成!CM101</f>
        <v/>
      </c>
      <c r="N92" s="12" t="str">
        <f t="shared" si="40"/>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c r="AT92" s="12" t="str">
        <f t="shared" si="46"/>
        <v>D</v>
      </c>
      <c r="AU92" s="12" t="str">
        <f t="shared" si="46"/>
        <v>KQ2P-09</v>
      </c>
      <c r="AV92" s="12" t="str">
        <f t="shared" si="46"/>
        <v/>
      </c>
    </row>
    <row r="93" spans="8:48" ht="12.75" customHeight="1" x14ac:dyDescent="0.15">
      <c r="H93" s="34"/>
      <c r="J93" s="370">
        <v>73</v>
      </c>
      <c r="K93" s="34" t="s">
        <v>635</v>
      </c>
      <c r="L93" s="12" t="str">
        <f>仕様書作成!CN102</f>
        <v>KQ2P-11</v>
      </c>
      <c r="M93" s="12" t="str">
        <f>仕様書作成!CM102</f>
        <v/>
      </c>
      <c r="N93" s="12" t="str">
        <f t="shared" si="40"/>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c r="AT93" s="12" t="str">
        <f t="shared" si="46"/>
        <v>F</v>
      </c>
      <c r="AU93" s="12" t="str">
        <f t="shared" si="46"/>
        <v>KQ2P-11</v>
      </c>
      <c r="AV93" s="12" t="str">
        <f t="shared" si="46"/>
        <v/>
      </c>
    </row>
    <row r="94" spans="8:48" ht="12.75" customHeight="1" x14ac:dyDescent="0.15">
      <c r="H94" s="34"/>
      <c r="J94" s="370">
        <v>74</v>
      </c>
      <c r="K94" s="34" t="s">
        <v>877</v>
      </c>
      <c r="L94" s="12" t="str">
        <f>仕様書作成!CN103</f>
        <v>SY5000-9-2</v>
      </c>
      <c r="M94" s="12" t="str">
        <f>仕様書作成!CM103</f>
        <v/>
      </c>
      <c r="N94" s="12" t="str">
        <f t="shared" si="40"/>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c r="AT94" s="12" t="str">
        <f t="shared" si="46"/>
        <v>PA</v>
      </c>
      <c r="AU94" s="12" t="str">
        <f t="shared" si="46"/>
        <v>SY5000-9-2</v>
      </c>
      <c r="AV94" s="12" t="str">
        <f t="shared" si="46"/>
        <v/>
      </c>
    </row>
    <row r="95" spans="8:48" ht="12.75" customHeight="1" x14ac:dyDescent="0.15">
      <c r="H95" s="34"/>
      <c r="J95" s="370">
        <v>75</v>
      </c>
      <c r="K95" s="34" t="s">
        <v>637</v>
      </c>
      <c r="L95" s="12" t="str">
        <f>仕様書作成!CN104</f>
        <v>KQ2H08-02AS</v>
      </c>
      <c r="M95" s="12" t="str">
        <f>仕様書作成!CM104</f>
        <v/>
      </c>
      <c r="N95" s="12" t="str">
        <f t="shared" si="40"/>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c r="AT95" s="12" t="str">
        <f t="shared" si="46"/>
        <v>H</v>
      </c>
      <c r="AU95" s="12" t="str">
        <f t="shared" si="46"/>
        <v>KQ2H08-02AS</v>
      </c>
      <c r="AV95" s="12" t="str">
        <f t="shared" si="46"/>
        <v/>
      </c>
    </row>
    <row r="96" spans="8:48" ht="12.75" customHeight="1" x14ac:dyDescent="0.15">
      <c r="H96" s="34"/>
      <c r="J96" s="370">
        <v>76</v>
      </c>
      <c r="K96" s="34" t="s">
        <v>638</v>
      </c>
      <c r="L96" s="12" t="str">
        <f>仕様書作成!CN105</f>
        <v>KQ2S08-02AS</v>
      </c>
      <c r="M96" s="12" t="str">
        <f>仕様書作成!CM105</f>
        <v/>
      </c>
      <c r="N96" s="12" t="str">
        <f t="shared" si="40"/>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c r="AT96" s="12" t="str">
        <f t="shared" si="46"/>
        <v>J</v>
      </c>
      <c r="AU96" s="12" t="str">
        <f t="shared" si="46"/>
        <v>KQ2S08-02AS</v>
      </c>
      <c r="AV96" s="12" t="str">
        <f t="shared" si="46"/>
        <v/>
      </c>
    </row>
    <row r="97" spans="10:48" ht="12.75" customHeight="1" x14ac:dyDescent="0.15">
      <c r="J97" s="370">
        <v>77</v>
      </c>
      <c r="K97" s="34" t="s">
        <v>639</v>
      </c>
      <c r="L97" s="12" t="str">
        <f>仕様書作成!CN106</f>
        <v>KQ2S10-02AS</v>
      </c>
      <c r="M97" s="12" t="str">
        <f>仕様書作成!CM106</f>
        <v/>
      </c>
      <c r="N97" s="12" t="str">
        <f t="shared" si="40"/>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c r="AT97" s="12" t="str">
        <f t="shared" si="46"/>
        <v>K</v>
      </c>
      <c r="AU97" s="12" t="str">
        <f t="shared" si="46"/>
        <v>KQ2S10-02AS</v>
      </c>
      <c r="AV97" s="12" t="str">
        <f t="shared" si="46"/>
        <v/>
      </c>
    </row>
    <row r="98" spans="10:48" ht="12.75" customHeight="1" x14ac:dyDescent="0.15">
      <c r="J98" s="370">
        <v>78</v>
      </c>
      <c r="K98" s="34" t="s">
        <v>878</v>
      </c>
      <c r="L98" s="12" t="str">
        <f>仕様書作成!CN107</f>
        <v>TB00028</v>
      </c>
      <c r="M98" s="12" t="str">
        <f>仕様書作成!CM107</f>
        <v/>
      </c>
      <c r="N98" s="12" t="str">
        <f t="shared" si="40"/>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c r="AT98" s="12" t="str">
        <f t="shared" si="46"/>
        <v>PB</v>
      </c>
      <c r="AU98" s="12" t="str">
        <f t="shared" si="46"/>
        <v>TB00028</v>
      </c>
      <c r="AV98" s="12" t="str">
        <f t="shared" si="46"/>
        <v/>
      </c>
    </row>
    <row r="99" spans="10:48" ht="12.75" customHeight="1" x14ac:dyDescent="0.15">
      <c r="J99" s="370">
        <v>79</v>
      </c>
      <c r="K99" s="34" t="s">
        <v>640</v>
      </c>
      <c r="L99" s="12" t="str">
        <f>仕様書作成!CN108</f>
        <v>KQ2H09-35AS</v>
      </c>
      <c r="M99" s="12" t="str">
        <f>仕様書作成!CM108</f>
        <v/>
      </c>
      <c r="N99" s="12" t="str">
        <f t="shared" si="40"/>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c r="AT99" s="12" t="str">
        <f t="shared" ref="AT99:AV108" si="53">K99</f>
        <v>M</v>
      </c>
      <c r="AU99" s="12" t="str">
        <f t="shared" si="53"/>
        <v>KQ2H09-35AS</v>
      </c>
      <c r="AV99" s="12" t="str">
        <f t="shared" si="53"/>
        <v/>
      </c>
    </row>
    <row r="100" spans="10:48" ht="12.75" customHeight="1" x14ac:dyDescent="0.15">
      <c r="J100" s="370">
        <v>80</v>
      </c>
      <c r="K100" s="34" t="s">
        <v>879</v>
      </c>
      <c r="L100" s="12" t="str">
        <f>仕様書作成!CN109</f>
        <v>KQ2S09-35AS</v>
      </c>
      <c r="M100" s="12" t="str">
        <f>仕様書作成!CM109</f>
        <v/>
      </c>
      <c r="N100" s="12" t="str">
        <f t="shared" ref="N100:N111" si="54">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c r="AT100" s="12" t="str">
        <f t="shared" si="53"/>
        <v>N</v>
      </c>
      <c r="AU100" s="12" t="str">
        <f t="shared" si="53"/>
        <v>KQ2S09-35AS</v>
      </c>
      <c r="AV100" s="12" t="str">
        <f t="shared" si="53"/>
        <v/>
      </c>
    </row>
    <row r="101" spans="10:48" ht="12.75" customHeight="1" x14ac:dyDescent="0.15">
      <c r="J101" s="370">
        <v>81</v>
      </c>
      <c r="K101" s="34" t="s">
        <v>641</v>
      </c>
      <c r="L101" s="12" t="str">
        <f>仕様書作成!CN110</f>
        <v>KQ2S11-35AS</v>
      </c>
      <c r="M101" s="12" t="str">
        <f>仕様書作成!CM110</f>
        <v/>
      </c>
      <c r="N101" s="12" t="str">
        <f t="shared" si="54"/>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c r="AT101" s="12" t="str">
        <f t="shared" si="53"/>
        <v>R</v>
      </c>
      <c r="AU101" s="12" t="str">
        <f t="shared" si="53"/>
        <v>KQ2S11-35AS</v>
      </c>
      <c r="AV101" s="12" t="str">
        <f t="shared" si="53"/>
        <v/>
      </c>
    </row>
    <row r="102" spans="10:48" ht="12.75" customHeight="1" x14ac:dyDescent="0.15">
      <c r="J102" s="370">
        <v>82</v>
      </c>
      <c r="K102" s="34" t="s">
        <v>880</v>
      </c>
      <c r="L102" s="12" t="str">
        <f>仕様書作成!CN111</f>
        <v>TB00002</v>
      </c>
      <c r="M102" s="12" t="str">
        <f>仕様書作成!CM111</f>
        <v/>
      </c>
      <c r="N102" s="12" t="str">
        <f t="shared" si="54"/>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c r="AT102" s="12" t="str">
        <f t="shared" si="53"/>
        <v>PC</v>
      </c>
      <c r="AU102" s="12" t="str">
        <f t="shared" si="53"/>
        <v>TB00002</v>
      </c>
      <c r="AV102" s="12" t="str">
        <f t="shared" si="53"/>
        <v/>
      </c>
    </row>
    <row r="103" spans="10:48" ht="12.75" customHeight="1" x14ac:dyDescent="0.15">
      <c r="J103" s="370">
        <v>83</v>
      </c>
      <c r="K103" s="34" t="s">
        <v>642</v>
      </c>
      <c r="L103" s="12" t="str">
        <f>仕様書作成!CN112</f>
        <v>KQ2H09-U02A</v>
      </c>
      <c r="M103" s="12" t="str">
        <f>仕様書作成!CM112</f>
        <v/>
      </c>
      <c r="N103" s="12" t="str">
        <f t="shared" si="54"/>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c r="AT103" s="12" t="str">
        <f t="shared" si="53"/>
        <v>S</v>
      </c>
      <c r="AU103" s="12" t="str">
        <f t="shared" si="53"/>
        <v>KQ2H09-U02A</v>
      </c>
      <c r="AV103" s="12" t="str">
        <f t="shared" si="53"/>
        <v/>
      </c>
    </row>
    <row r="104" spans="10:48" ht="12.75" customHeight="1" x14ac:dyDescent="0.15">
      <c r="J104" s="370">
        <v>84</v>
      </c>
      <c r="K104" s="34" t="s">
        <v>643</v>
      </c>
      <c r="L104" s="12" t="str">
        <f>仕様書作成!CN113</f>
        <v>KQ2H11-U02A</v>
      </c>
      <c r="M104" s="12" t="str">
        <f>仕様書作成!CM113</f>
        <v/>
      </c>
      <c r="N104" s="12" t="str">
        <f t="shared" si="54"/>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c r="AT104" s="12" t="str">
        <f t="shared" si="53"/>
        <v>T</v>
      </c>
      <c r="AU104" s="12" t="str">
        <f t="shared" si="53"/>
        <v>KQ2H11-U02A</v>
      </c>
      <c r="AV104" s="12" t="str">
        <f t="shared" si="53"/>
        <v/>
      </c>
    </row>
    <row r="105" spans="10:48" ht="12.75" customHeight="1" x14ac:dyDescent="0.15">
      <c r="J105" s="370">
        <v>85</v>
      </c>
      <c r="K105" s="34" t="s">
        <v>644</v>
      </c>
      <c r="L105" s="12" t="str">
        <f>仕様書作成!CN114</f>
        <v>KQ2P-04</v>
      </c>
      <c r="M105" s="12" t="str">
        <f>仕様書作成!CM114</f>
        <v/>
      </c>
      <c r="N105" s="12" t="str">
        <f t="shared" si="54"/>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c r="AT105" s="12" t="str">
        <f t="shared" si="53"/>
        <v>W</v>
      </c>
      <c r="AU105" s="12" t="str">
        <f t="shared" si="53"/>
        <v>KQ2P-04</v>
      </c>
      <c r="AV105" s="12" t="str">
        <f t="shared" si="53"/>
        <v/>
      </c>
    </row>
    <row r="106" spans="10:48" ht="12.75" customHeight="1" x14ac:dyDescent="0.15">
      <c r="J106" s="370">
        <v>86</v>
      </c>
      <c r="K106" s="34" t="s">
        <v>436</v>
      </c>
      <c r="L106" s="12" t="str">
        <f>仕様書作成!CN115</f>
        <v>KQ2P-03</v>
      </c>
      <c r="M106" s="12" t="str">
        <f>仕様書作成!CM115</f>
        <v/>
      </c>
      <c r="N106" s="12" t="str">
        <f t="shared" si="54"/>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c r="AT106" s="12" t="str">
        <f t="shared" si="53"/>
        <v>X</v>
      </c>
      <c r="AU106" s="12" t="str">
        <f t="shared" si="53"/>
        <v>KQ2P-03</v>
      </c>
      <c r="AV106" s="12" t="str">
        <f t="shared" si="53"/>
        <v/>
      </c>
    </row>
    <row r="107" spans="10:48" ht="12.75" customHeight="1" x14ac:dyDescent="0.15">
      <c r="J107" s="370">
        <v>88</v>
      </c>
      <c r="K107" s="34" t="s">
        <v>645</v>
      </c>
      <c r="L107" s="12" t="str">
        <f>仕様書作成!CN117</f>
        <v>KQ2P-13</v>
      </c>
      <c r="M107" s="12" t="str">
        <f>仕様書作成!CM117</f>
        <v/>
      </c>
      <c r="N107" s="12" t="str">
        <f t="shared" si="54"/>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c r="AT107" s="12" t="str">
        <f t="shared" si="53"/>
        <v>Y</v>
      </c>
      <c r="AU107" s="12" t="str">
        <f t="shared" si="53"/>
        <v>KQ2P-13</v>
      </c>
      <c r="AV107" s="12" t="str">
        <f t="shared" si="53"/>
        <v/>
      </c>
    </row>
    <row r="108" spans="10:48" ht="12.75" customHeight="1" x14ac:dyDescent="0.15">
      <c r="J108" s="370">
        <v>89</v>
      </c>
      <c r="K108" s="34" t="s">
        <v>881</v>
      </c>
      <c r="L108" s="12" t="str">
        <f>仕様書作成!CN118</f>
        <v>AN30-C12</v>
      </c>
      <c r="M108" s="12" t="str">
        <f>仕様書作成!CM118</f>
        <v/>
      </c>
      <c r="N108" s="12" t="str">
        <f t="shared" si="54"/>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c r="AT108" s="12" t="str">
        <f t="shared" si="53"/>
        <v>Z</v>
      </c>
      <c r="AU108" s="12" t="str">
        <f t="shared" si="53"/>
        <v>AN30-C12</v>
      </c>
      <c r="AV108" s="12" t="str">
        <f t="shared" si="53"/>
        <v/>
      </c>
    </row>
    <row r="109" spans="10:48" ht="12.75" customHeight="1" x14ac:dyDescent="0.15">
      <c r="J109" s="370">
        <v>93</v>
      </c>
      <c r="K109" s="34" t="s">
        <v>896</v>
      </c>
      <c r="L109" s="12" t="str">
        <f>仕様書作成!CN119</f>
        <v>(ポートプラグ_VVQ2000-58A)</v>
      </c>
      <c r="M109" s="12" t="str">
        <f>仕様書作成!CM119</f>
        <v/>
      </c>
      <c r="N109" s="12" t="str">
        <f t="shared" si="54"/>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c r="AT109" s="12" t="str">
        <f>K112</f>
        <v>デジタル入力ユニット</v>
      </c>
      <c r="AU109" s="12" t="str">
        <f>L112</f>
        <v>EX600-DXPB</v>
      </c>
      <c r="AV109" s="12" t="str">
        <f>M112</f>
        <v/>
      </c>
    </row>
    <row r="110" spans="10:48" ht="12.75" customHeight="1" x14ac:dyDescent="0.15">
      <c r="J110" s="370">
        <v>94</v>
      </c>
      <c r="K110" s="34" t="s">
        <v>897</v>
      </c>
      <c r="L110" s="12" t="str">
        <f>仕様書作成!CN120</f>
        <v>(ポートプラグ_SY9000-62-1A)</v>
      </c>
      <c r="M110" s="12" t="str">
        <f>仕様書作成!CM120</f>
        <v/>
      </c>
      <c r="N110" s="12" t="str">
        <f t="shared" si="54"/>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c r="AT110" s="12" t="str">
        <f t="shared" ref="AT110:AV133" si="55">K113</f>
        <v>デジタル入力ユニット</v>
      </c>
      <c r="AU110" s="12" t="str">
        <f t="shared" si="55"/>
        <v>EX600-DXPC</v>
      </c>
      <c r="AV110" s="12" t="str">
        <f t="shared" si="55"/>
        <v/>
      </c>
    </row>
    <row r="111" spans="10:48" ht="12.75" customHeight="1" x14ac:dyDescent="0.15">
      <c r="J111" s="370">
        <v>95</v>
      </c>
      <c r="K111" s="34" t="s">
        <v>898</v>
      </c>
      <c r="L111" s="12" t="str">
        <f>仕様書作成!CN121</f>
        <v>(ポートプラグ_VVQ0000-58A)</v>
      </c>
      <c r="M111" s="12" t="str">
        <f>仕様書作成!CM121</f>
        <v/>
      </c>
      <c r="N111" s="12" t="str">
        <f t="shared" si="54"/>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c r="AT111" s="12" t="str">
        <f t="shared" si="55"/>
        <v>デジタル入力ユニット</v>
      </c>
      <c r="AU111" s="12" t="str">
        <f t="shared" si="55"/>
        <v>EX600-DXPC1</v>
      </c>
      <c r="AV111" s="12" t="str">
        <f t="shared" si="55"/>
        <v/>
      </c>
    </row>
    <row r="112" spans="10:48" ht="12.75" customHeight="1" x14ac:dyDescent="0.15">
      <c r="K112" s="12" t="s">
        <v>539</v>
      </c>
      <c r="L112" s="12" t="str">
        <f>'I Oユニット部選択'!S4</f>
        <v>EX600-DXPB</v>
      </c>
      <c r="M112" s="12" t="str">
        <f>'I Oユニット部選択'!AF4</f>
        <v/>
      </c>
      <c r="T112" s="12" t="str">
        <f>IF('I Oユニット部選択'!W4="","",'I Oユニット部選択'!W4)</f>
        <v/>
      </c>
      <c r="U112" s="12" t="str">
        <f>IF('I Oユニット部選択'!X4="","",'I Oユニット部選択'!X4)</f>
        <v/>
      </c>
      <c r="V112" s="12" t="str">
        <f>IF('I Oユニット部選択'!Y4="","",'I Oユニット部選択'!Y4)</f>
        <v/>
      </c>
      <c r="W112" s="12" t="str">
        <f>IF('I Oユニット部選択'!Z4="","",'I Oユニット部選択'!Z4)</f>
        <v/>
      </c>
      <c r="X112" s="12" t="str">
        <f>IF('I Oユニット部選択'!AA4="","",'I Oユニット部選択'!AA4)</f>
        <v/>
      </c>
      <c r="Y112" s="12" t="str">
        <f>IF('I Oユニット部選択'!AB4="","",'I Oユニット部選択'!AB4)</f>
        <v/>
      </c>
      <c r="Z112" s="12" t="str">
        <f>IF('I Oユニット部選択'!AC4="","",'I Oユニット部選択'!AC4)</f>
        <v/>
      </c>
      <c r="AA112" s="12" t="str">
        <f>IF('I Oユニット部選択'!AD4="","",'I Oユニット部選択'!AD4)</f>
        <v/>
      </c>
      <c r="AB112" s="12" t="str">
        <f>IF('I Oユニット部選択'!AE4="","",'I Oユニット部選択'!AE4)</f>
        <v/>
      </c>
      <c r="AT112" s="12" t="str">
        <f t="shared" si="55"/>
        <v>デジタル入力ユニット</v>
      </c>
      <c r="AU112" s="12" t="str">
        <f t="shared" si="55"/>
        <v>EX600-DXPD</v>
      </c>
      <c r="AV112" s="12" t="str">
        <f t="shared" si="55"/>
        <v/>
      </c>
    </row>
    <row r="113" spans="11:48" ht="12.75" customHeight="1" x14ac:dyDescent="0.15">
      <c r="K113" s="12" t="s">
        <v>539</v>
      </c>
      <c r="L113" s="12" t="str">
        <f>'I Oユニット部選択'!S5</f>
        <v>EX600-DXPC</v>
      </c>
      <c r="M113" s="12" t="str">
        <f>'I Oユニット部選択'!AF5</f>
        <v/>
      </c>
      <c r="T113" s="12" t="str">
        <f>IF('I Oユニット部選択'!W5="","",'I Oユニット部選択'!W5)</f>
        <v/>
      </c>
      <c r="U113" s="12" t="str">
        <f>IF('I Oユニット部選択'!X5="","",'I Oユニット部選択'!X5)</f>
        <v/>
      </c>
      <c r="V113" s="12" t="str">
        <f>IF('I Oユニット部選択'!Y5="","",'I Oユニット部選択'!Y5)</f>
        <v/>
      </c>
      <c r="W113" s="12" t="str">
        <f>IF('I Oユニット部選択'!Z5="","",'I Oユニット部選択'!Z5)</f>
        <v/>
      </c>
      <c r="X113" s="12" t="str">
        <f>IF('I Oユニット部選択'!AA5="","",'I Oユニット部選択'!AA5)</f>
        <v/>
      </c>
      <c r="Y113" s="12" t="str">
        <f>IF('I Oユニット部選択'!AB5="","",'I Oユニット部選択'!AB5)</f>
        <v/>
      </c>
      <c r="Z113" s="12" t="str">
        <f>IF('I Oユニット部選択'!AC5="","",'I Oユニット部選択'!AC5)</f>
        <v/>
      </c>
      <c r="AA113" s="12" t="str">
        <f>IF('I Oユニット部選択'!AD5="","",'I Oユニット部選択'!AD5)</f>
        <v/>
      </c>
      <c r="AB113" s="12" t="str">
        <f>IF('I Oユニット部選択'!AE5="","",'I Oユニット部選択'!AE5)</f>
        <v/>
      </c>
      <c r="AT113" s="12" t="str">
        <f t="shared" si="55"/>
        <v>デジタル入力ユニット</v>
      </c>
      <c r="AU113" s="12" t="str">
        <f t="shared" si="55"/>
        <v>EX600-DXPE</v>
      </c>
      <c r="AV113" s="12" t="str">
        <f t="shared" si="55"/>
        <v/>
      </c>
    </row>
    <row r="114" spans="11:48" ht="12.75" customHeight="1" x14ac:dyDescent="0.15">
      <c r="K114" s="12" t="s">
        <v>539</v>
      </c>
      <c r="L114" s="12" t="str">
        <f>'I Oユニット部選択'!S6</f>
        <v>EX600-DXPC1</v>
      </c>
      <c r="M114" s="12" t="str">
        <f>'I Oユニット部選択'!AF6</f>
        <v/>
      </c>
      <c r="T114" s="12" t="str">
        <f>IF('I Oユニット部選択'!W6="","",'I Oユニット部選択'!W6)</f>
        <v/>
      </c>
      <c r="U114" s="12" t="str">
        <f>IF('I Oユニット部選択'!X6="","",'I Oユニット部選択'!X6)</f>
        <v/>
      </c>
      <c r="V114" s="12" t="str">
        <f>IF('I Oユニット部選択'!Y6="","",'I Oユニット部選択'!Y6)</f>
        <v/>
      </c>
      <c r="W114" s="12" t="str">
        <f>IF('I Oユニット部選択'!Z6="","",'I Oユニット部選択'!Z6)</f>
        <v/>
      </c>
      <c r="X114" s="12" t="str">
        <f>IF('I Oユニット部選択'!AA6="","",'I Oユニット部選択'!AA6)</f>
        <v/>
      </c>
      <c r="Y114" s="12" t="str">
        <f>IF('I Oユニット部選択'!AB6="","",'I Oユニット部選択'!AB6)</f>
        <v/>
      </c>
      <c r="Z114" s="12" t="str">
        <f>IF('I Oユニット部選択'!AC6="","",'I Oユニット部選択'!AC6)</f>
        <v/>
      </c>
      <c r="AA114" s="12" t="str">
        <f>IF('I Oユニット部選択'!AD6="","",'I Oユニット部選択'!AD6)</f>
        <v/>
      </c>
      <c r="AB114" s="12" t="str">
        <f>IF('I Oユニット部選択'!AE6="","",'I Oユニット部選択'!AE6)</f>
        <v/>
      </c>
      <c r="AT114" s="12" t="str">
        <f t="shared" si="55"/>
        <v>デジタル入力ユニット</v>
      </c>
      <c r="AU114" s="12" t="str">
        <f t="shared" si="55"/>
        <v>EX600-DXPF</v>
      </c>
      <c r="AV114" s="12" t="str">
        <f t="shared" si="55"/>
        <v/>
      </c>
    </row>
    <row r="115" spans="11:48" ht="12.75" customHeight="1" x14ac:dyDescent="0.15">
      <c r="K115" s="12" t="s">
        <v>539</v>
      </c>
      <c r="L115" s="12" t="str">
        <f>'I Oユニット部選択'!S7</f>
        <v>EX600-DXPD</v>
      </c>
      <c r="M115" s="12" t="str">
        <f>'I Oユニット部選択'!AF7</f>
        <v/>
      </c>
      <c r="T115" s="12" t="str">
        <f>IF('I Oユニット部選択'!W7="","",'I Oユニット部選択'!W7)</f>
        <v/>
      </c>
      <c r="U115" s="12" t="str">
        <f>IF('I Oユニット部選択'!X7="","",'I Oユニット部選択'!X7)</f>
        <v/>
      </c>
      <c r="V115" s="12" t="str">
        <f>IF('I Oユニット部選択'!Y7="","",'I Oユニット部選択'!Y7)</f>
        <v/>
      </c>
      <c r="W115" s="12" t="str">
        <f>IF('I Oユニット部選択'!Z7="","",'I Oユニット部選択'!Z7)</f>
        <v/>
      </c>
      <c r="X115" s="12" t="str">
        <f>IF('I Oユニット部選択'!AA7="","",'I Oユニット部選択'!AA7)</f>
        <v/>
      </c>
      <c r="Y115" s="12" t="str">
        <f>IF('I Oユニット部選択'!AB7="","",'I Oユニット部選択'!AB7)</f>
        <v/>
      </c>
      <c r="Z115" s="12" t="str">
        <f>IF('I Oユニット部選択'!AC7="","",'I Oユニット部選択'!AC7)</f>
        <v/>
      </c>
      <c r="AA115" s="12" t="str">
        <f>IF('I Oユニット部選択'!AD7="","",'I Oユニット部選択'!AD7)</f>
        <v/>
      </c>
      <c r="AB115" s="12" t="str">
        <f>IF('I Oユニット部選択'!AE7="","",'I Oユニット部選択'!AE7)</f>
        <v/>
      </c>
      <c r="AT115" s="12" t="str">
        <f t="shared" si="55"/>
        <v>デジタル入力ユニット</v>
      </c>
      <c r="AU115" s="12" t="str">
        <f t="shared" si="55"/>
        <v>EX600-DXNB</v>
      </c>
      <c r="AV115" s="12" t="str">
        <f t="shared" si="55"/>
        <v/>
      </c>
    </row>
    <row r="116" spans="11:48" ht="12.75" customHeight="1" x14ac:dyDescent="0.15">
      <c r="K116" s="12" t="s">
        <v>539</v>
      </c>
      <c r="L116" s="12" t="str">
        <f>'I Oユニット部選択'!S8</f>
        <v>EX600-DXPE</v>
      </c>
      <c r="M116" s="12" t="str">
        <f>'I Oユニット部選択'!AF8</f>
        <v/>
      </c>
      <c r="T116" s="12" t="str">
        <f>IF('I Oユニット部選択'!W8="","",'I Oユニット部選択'!W8)</f>
        <v/>
      </c>
      <c r="U116" s="12" t="str">
        <f>IF('I Oユニット部選択'!X8="","",'I Oユニット部選択'!X8)</f>
        <v/>
      </c>
      <c r="V116" s="12" t="str">
        <f>IF('I Oユニット部選択'!Y8="","",'I Oユニット部選択'!Y8)</f>
        <v/>
      </c>
      <c r="W116" s="12" t="str">
        <f>IF('I Oユニット部選択'!Z8="","",'I Oユニット部選択'!Z8)</f>
        <v/>
      </c>
      <c r="X116" s="12" t="str">
        <f>IF('I Oユニット部選択'!AA8="","",'I Oユニット部選択'!AA8)</f>
        <v/>
      </c>
      <c r="Y116" s="12" t="str">
        <f>IF('I Oユニット部選択'!AB8="","",'I Oユニット部選択'!AB8)</f>
        <v/>
      </c>
      <c r="Z116" s="12" t="str">
        <f>IF('I Oユニット部選択'!AC8="","",'I Oユニット部選択'!AC8)</f>
        <v/>
      </c>
      <c r="AA116" s="12" t="str">
        <f>IF('I Oユニット部選択'!AD8="","",'I Oユニット部選択'!AD8)</f>
        <v/>
      </c>
      <c r="AB116" s="12" t="str">
        <f>IF('I Oユニット部選択'!AE8="","",'I Oユニット部選択'!AE8)</f>
        <v/>
      </c>
      <c r="AT116" s="12" t="str">
        <f t="shared" si="55"/>
        <v>デジタル入力ユニット</v>
      </c>
      <c r="AU116" s="12" t="str">
        <f t="shared" si="55"/>
        <v>EX600-DXNC</v>
      </c>
      <c r="AV116" s="12" t="str">
        <f t="shared" si="55"/>
        <v/>
      </c>
    </row>
    <row r="117" spans="11:48" ht="12.75" customHeight="1" x14ac:dyDescent="0.15">
      <c r="K117" s="12" t="s">
        <v>539</v>
      </c>
      <c r="L117" s="12" t="str">
        <f>'I Oユニット部選択'!S9</f>
        <v>EX600-DXPF</v>
      </c>
      <c r="M117" s="12" t="str">
        <f>'I Oユニット部選択'!AF9</f>
        <v/>
      </c>
      <c r="T117" s="12" t="str">
        <f>IF('I Oユニット部選択'!W9="","",'I Oユニット部選択'!W9)</f>
        <v/>
      </c>
      <c r="U117" s="12" t="str">
        <f>IF('I Oユニット部選択'!X9="","",'I Oユニット部選択'!X9)</f>
        <v/>
      </c>
      <c r="V117" s="12" t="str">
        <f>IF('I Oユニット部選択'!Y9="","",'I Oユニット部選択'!Y9)</f>
        <v/>
      </c>
      <c r="W117" s="12" t="str">
        <f>IF('I Oユニット部選択'!Z9="","",'I Oユニット部選択'!Z9)</f>
        <v/>
      </c>
      <c r="X117" s="12" t="str">
        <f>IF('I Oユニット部選択'!AA9="","",'I Oユニット部選択'!AA9)</f>
        <v/>
      </c>
      <c r="Y117" s="12" t="str">
        <f>IF('I Oユニット部選択'!AB9="","",'I Oユニット部選択'!AB9)</f>
        <v/>
      </c>
      <c r="Z117" s="12" t="str">
        <f>IF('I Oユニット部選択'!AC9="","",'I Oユニット部選択'!AC9)</f>
        <v/>
      </c>
      <c r="AA117" s="12" t="str">
        <f>IF('I Oユニット部選択'!AD9="","",'I Oユニット部選択'!AD9)</f>
        <v/>
      </c>
      <c r="AB117" s="12" t="str">
        <f>IF('I Oユニット部選択'!AE9="","",'I Oユニット部選択'!AE9)</f>
        <v/>
      </c>
      <c r="AT117" s="12" t="str">
        <f t="shared" si="55"/>
        <v>デジタル入力ユニット</v>
      </c>
      <c r="AU117" s="12" t="str">
        <f t="shared" si="55"/>
        <v>EX600-DXNC1</v>
      </c>
      <c r="AV117" s="12" t="str">
        <f t="shared" si="55"/>
        <v/>
      </c>
    </row>
    <row r="118" spans="11:48" ht="12.75" customHeight="1" x14ac:dyDescent="0.15">
      <c r="K118" s="12" t="s">
        <v>539</v>
      </c>
      <c r="L118" s="12" t="str">
        <f>'I Oユニット部選択'!S10</f>
        <v>EX600-DXNB</v>
      </c>
      <c r="M118" s="12" t="str">
        <f>'I Oユニット部選択'!AF10</f>
        <v/>
      </c>
      <c r="T118" s="12" t="str">
        <f>IF('I Oユニット部選択'!W10="","",'I Oユニット部選択'!W10)</f>
        <v/>
      </c>
      <c r="U118" s="12" t="str">
        <f>IF('I Oユニット部選択'!X10="","",'I Oユニット部選択'!X10)</f>
        <v/>
      </c>
      <c r="V118" s="12" t="str">
        <f>IF('I Oユニット部選択'!Y10="","",'I Oユニット部選択'!Y10)</f>
        <v/>
      </c>
      <c r="W118" s="12" t="str">
        <f>IF('I Oユニット部選択'!Z10="","",'I Oユニット部選択'!Z10)</f>
        <v/>
      </c>
      <c r="X118" s="12" t="str">
        <f>IF('I Oユニット部選択'!AA10="","",'I Oユニット部選択'!AA10)</f>
        <v/>
      </c>
      <c r="Y118" s="12" t="str">
        <f>IF('I Oユニット部選択'!AB10="","",'I Oユニット部選択'!AB10)</f>
        <v/>
      </c>
      <c r="Z118" s="12" t="str">
        <f>IF('I Oユニット部選択'!AC10="","",'I Oユニット部選択'!AC10)</f>
        <v/>
      </c>
      <c r="AA118" s="12" t="str">
        <f>IF('I Oユニット部選択'!AD10="","",'I Oユニット部選択'!AD10)</f>
        <v/>
      </c>
      <c r="AB118" s="12" t="str">
        <f>IF('I Oユニット部選択'!AE10="","",'I Oユニット部選択'!AE10)</f>
        <v/>
      </c>
      <c r="AT118" s="12" t="str">
        <f t="shared" si="55"/>
        <v>デジタル入力ユニット</v>
      </c>
      <c r="AU118" s="12" t="str">
        <f t="shared" si="55"/>
        <v>EX600-DXND</v>
      </c>
      <c r="AV118" s="12" t="str">
        <f t="shared" si="55"/>
        <v/>
      </c>
    </row>
    <row r="119" spans="11:48" ht="12.75" customHeight="1" x14ac:dyDescent="0.15">
      <c r="K119" s="12" t="s">
        <v>539</v>
      </c>
      <c r="L119" s="12" t="str">
        <f>'I Oユニット部選択'!S11</f>
        <v>EX600-DXNC</v>
      </c>
      <c r="M119" s="12" t="str">
        <f>'I Oユニット部選択'!AF11</f>
        <v/>
      </c>
      <c r="T119" s="12" t="str">
        <f>IF('I Oユニット部選択'!W11="","",'I Oユニット部選択'!W11)</f>
        <v/>
      </c>
      <c r="U119" s="12" t="str">
        <f>IF('I Oユニット部選択'!X11="","",'I Oユニット部選択'!X11)</f>
        <v/>
      </c>
      <c r="V119" s="12" t="str">
        <f>IF('I Oユニット部選択'!Y11="","",'I Oユニット部選択'!Y11)</f>
        <v/>
      </c>
      <c r="W119" s="12" t="str">
        <f>IF('I Oユニット部選択'!Z11="","",'I Oユニット部選択'!Z11)</f>
        <v/>
      </c>
      <c r="X119" s="12" t="str">
        <f>IF('I Oユニット部選択'!AA11="","",'I Oユニット部選択'!AA11)</f>
        <v/>
      </c>
      <c r="Y119" s="12" t="str">
        <f>IF('I Oユニット部選択'!AB11="","",'I Oユニット部選択'!AB11)</f>
        <v/>
      </c>
      <c r="Z119" s="12" t="str">
        <f>IF('I Oユニット部選択'!AC11="","",'I Oユニット部選択'!AC11)</f>
        <v/>
      </c>
      <c r="AA119" s="12" t="str">
        <f>IF('I Oユニット部選択'!AD11="","",'I Oユニット部選択'!AD11)</f>
        <v/>
      </c>
      <c r="AB119" s="12" t="str">
        <f>IF('I Oユニット部選択'!AE11="","",'I Oユニット部選択'!AE11)</f>
        <v/>
      </c>
      <c r="AT119" s="12" t="str">
        <f t="shared" si="55"/>
        <v>デジタル入力ユニット</v>
      </c>
      <c r="AU119" s="12" t="str">
        <f t="shared" si="55"/>
        <v>EX600-DXNE</v>
      </c>
      <c r="AV119" s="12" t="str">
        <f t="shared" si="55"/>
        <v/>
      </c>
    </row>
    <row r="120" spans="11:48" ht="12.75" customHeight="1" x14ac:dyDescent="0.15">
      <c r="K120" s="12" t="s">
        <v>539</v>
      </c>
      <c r="L120" s="12" t="str">
        <f>'I Oユニット部選択'!S12</f>
        <v>EX600-DXNC1</v>
      </c>
      <c r="M120" s="12" t="str">
        <f>'I Oユニット部選択'!AF12</f>
        <v/>
      </c>
      <c r="T120" s="12" t="str">
        <f>IF('I Oユニット部選択'!W12="","",'I Oユニット部選択'!W12)</f>
        <v/>
      </c>
      <c r="U120" s="12" t="str">
        <f>IF('I Oユニット部選択'!X12="","",'I Oユニット部選択'!X12)</f>
        <v/>
      </c>
      <c r="V120" s="12" t="str">
        <f>IF('I Oユニット部選択'!Y12="","",'I Oユニット部選択'!Y12)</f>
        <v/>
      </c>
      <c r="W120" s="12" t="str">
        <f>IF('I Oユニット部選択'!Z12="","",'I Oユニット部選択'!Z12)</f>
        <v/>
      </c>
      <c r="X120" s="12" t="str">
        <f>IF('I Oユニット部選択'!AA12="","",'I Oユニット部選択'!AA12)</f>
        <v/>
      </c>
      <c r="Y120" s="12" t="str">
        <f>IF('I Oユニット部選択'!AB12="","",'I Oユニット部選択'!AB12)</f>
        <v/>
      </c>
      <c r="Z120" s="12" t="str">
        <f>IF('I Oユニット部選択'!AC12="","",'I Oユニット部選択'!AC12)</f>
        <v/>
      </c>
      <c r="AA120" s="12" t="str">
        <f>IF('I Oユニット部選択'!AD12="","",'I Oユニット部選択'!AD12)</f>
        <v/>
      </c>
      <c r="AB120" s="12" t="str">
        <f>IF('I Oユニット部選択'!AE12="","",'I Oユニット部選択'!AE12)</f>
        <v/>
      </c>
      <c r="AT120" s="12" t="str">
        <f t="shared" si="55"/>
        <v>デジタル入力ユニット</v>
      </c>
      <c r="AU120" s="12" t="str">
        <f t="shared" si="55"/>
        <v>EX600-DXNF</v>
      </c>
      <c r="AV120" s="12" t="str">
        <f t="shared" si="55"/>
        <v/>
      </c>
    </row>
    <row r="121" spans="11:48" ht="12.75" customHeight="1" x14ac:dyDescent="0.15">
      <c r="K121" s="12" t="s">
        <v>539</v>
      </c>
      <c r="L121" s="12" t="str">
        <f>'I Oユニット部選択'!S13</f>
        <v>EX600-DXND</v>
      </c>
      <c r="M121" s="12" t="str">
        <f>'I Oユニット部選択'!AF13</f>
        <v/>
      </c>
      <c r="T121" s="12" t="str">
        <f>IF('I Oユニット部選択'!W13="","",'I Oユニット部選択'!W13)</f>
        <v/>
      </c>
      <c r="U121" s="12" t="str">
        <f>IF('I Oユニット部選択'!X13="","",'I Oユニット部選択'!X13)</f>
        <v/>
      </c>
      <c r="V121" s="12" t="str">
        <f>IF('I Oユニット部選択'!Y13="","",'I Oユニット部選択'!Y13)</f>
        <v/>
      </c>
      <c r="W121" s="12" t="str">
        <f>IF('I Oユニット部選択'!Z13="","",'I Oユニット部選択'!Z13)</f>
        <v/>
      </c>
      <c r="X121" s="12" t="str">
        <f>IF('I Oユニット部選択'!AA13="","",'I Oユニット部選択'!AA13)</f>
        <v/>
      </c>
      <c r="Y121" s="12" t="str">
        <f>IF('I Oユニット部選択'!AB13="","",'I Oユニット部選択'!AB13)</f>
        <v/>
      </c>
      <c r="Z121" s="12" t="str">
        <f>IF('I Oユニット部選択'!AC13="","",'I Oユニット部選択'!AC13)</f>
        <v/>
      </c>
      <c r="AA121" s="12" t="str">
        <f>IF('I Oユニット部選択'!AD13="","",'I Oユニット部選択'!AD13)</f>
        <v/>
      </c>
      <c r="AB121" s="12" t="str">
        <f>IF('I Oユニット部選択'!AE13="","",'I Oユニット部選択'!AE13)</f>
        <v/>
      </c>
      <c r="AT121" s="12" t="str">
        <f t="shared" si="55"/>
        <v>デジタル出力ユニット</v>
      </c>
      <c r="AU121" s="12" t="str">
        <f t="shared" si="55"/>
        <v>EX600-DYPB</v>
      </c>
      <c r="AV121" s="12" t="str">
        <f t="shared" si="55"/>
        <v/>
      </c>
    </row>
    <row r="122" spans="11:48" ht="12.75" customHeight="1" x14ac:dyDescent="0.15">
      <c r="K122" s="12" t="s">
        <v>539</v>
      </c>
      <c r="L122" s="12" t="str">
        <f>'I Oユニット部選択'!S14</f>
        <v>EX600-DXNE</v>
      </c>
      <c r="M122" s="12" t="str">
        <f>'I Oユニット部選択'!AF14</f>
        <v/>
      </c>
      <c r="T122" s="12" t="str">
        <f>IF('I Oユニット部選択'!W14="","",'I Oユニット部選択'!W14)</f>
        <v/>
      </c>
      <c r="U122" s="12" t="str">
        <f>IF('I Oユニット部選択'!X14="","",'I Oユニット部選択'!X14)</f>
        <v/>
      </c>
      <c r="V122" s="12" t="str">
        <f>IF('I Oユニット部選択'!Y14="","",'I Oユニット部選択'!Y14)</f>
        <v/>
      </c>
      <c r="W122" s="12" t="str">
        <f>IF('I Oユニット部選択'!Z14="","",'I Oユニット部選択'!Z14)</f>
        <v/>
      </c>
      <c r="X122" s="12" t="str">
        <f>IF('I Oユニット部選択'!AA14="","",'I Oユニット部選択'!AA14)</f>
        <v/>
      </c>
      <c r="Y122" s="12" t="str">
        <f>IF('I Oユニット部選択'!AB14="","",'I Oユニット部選択'!AB14)</f>
        <v/>
      </c>
      <c r="Z122" s="12" t="str">
        <f>IF('I Oユニット部選択'!AC14="","",'I Oユニット部選択'!AC14)</f>
        <v/>
      </c>
      <c r="AA122" s="12" t="str">
        <f>IF('I Oユニット部選択'!AD14="","",'I Oユニット部選択'!AD14)</f>
        <v/>
      </c>
      <c r="AB122" s="12" t="str">
        <f>IF('I Oユニット部選択'!AE14="","",'I Oユニット部選択'!AE14)</f>
        <v/>
      </c>
      <c r="AT122" s="12" t="str">
        <f t="shared" si="55"/>
        <v>デジタル出力ユニット</v>
      </c>
      <c r="AU122" s="12" t="str">
        <f t="shared" si="55"/>
        <v>EX600-DYPE</v>
      </c>
      <c r="AV122" s="12" t="str">
        <f t="shared" si="55"/>
        <v/>
      </c>
    </row>
    <row r="123" spans="11:48" ht="12.75" customHeight="1" x14ac:dyDescent="0.15">
      <c r="K123" s="12" t="s">
        <v>539</v>
      </c>
      <c r="L123" s="12" t="str">
        <f>'I Oユニット部選択'!S15</f>
        <v>EX600-DXNF</v>
      </c>
      <c r="M123" s="12" t="str">
        <f>'I Oユニット部選択'!AF15</f>
        <v/>
      </c>
      <c r="T123" s="12" t="str">
        <f>IF('I Oユニット部選択'!W15="","",'I Oユニット部選択'!W15)</f>
        <v/>
      </c>
      <c r="U123" s="12" t="str">
        <f>IF('I Oユニット部選択'!X15="","",'I Oユニット部選択'!X15)</f>
        <v/>
      </c>
      <c r="V123" s="12" t="str">
        <f>IF('I Oユニット部選択'!Y15="","",'I Oユニット部選択'!Y15)</f>
        <v/>
      </c>
      <c r="W123" s="12" t="str">
        <f>IF('I Oユニット部選択'!Z15="","",'I Oユニット部選択'!Z15)</f>
        <v/>
      </c>
      <c r="X123" s="12" t="str">
        <f>IF('I Oユニット部選択'!AA15="","",'I Oユニット部選択'!AA15)</f>
        <v/>
      </c>
      <c r="Y123" s="12" t="str">
        <f>IF('I Oユニット部選択'!AB15="","",'I Oユニット部選択'!AB15)</f>
        <v/>
      </c>
      <c r="Z123" s="12" t="str">
        <f>IF('I Oユニット部選択'!AC15="","",'I Oユニット部選択'!AC15)</f>
        <v/>
      </c>
      <c r="AA123" s="12" t="str">
        <f>IF('I Oユニット部選択'!AD15="","",'I Oユニット部選択'!AD15)</f>
        <v/>
      </c>
      <c r="AB123" s="12" t="str">
        <f>IF('I Oユニット部選択'!AE15="","",'I Oユニット部選択'!AE15)</f>
        <v/>
      </c>
      <c r="AT123" s="12" t="str">
        <f t="shared" si="55"/>
        <v>デジタル出力ユニット</v>
      </c>
      <c r="AU123" s="12" t="str">
        <f t="shared" si="55"/>
        <v>EX600-DYPF</v>
      </c>
      <c r="AV123" s="12" t="str">
        <f t="shared" si="55"/>
        <v/>
      </c>
    </row>
    <row r="124" spans="11:48" ht="12.75" customHeight="1" x14ac:dyDescent="0.15">
      <c r="K124" s="12" t="s">
        <v>599</v>
      </c>
      <c r="L124" s="12" t="str">
        <f>'I Oユニット部選択'!S16</f>
        <v>EX600-DYPB</v>
      </c>
      <c r="M124" s="12" t="str">
        <f>'I Oユニット部選択'!AF16</f>
        <v/>
      </c>
      <c r="T124" s="12" t="str">
        <f>IF('I Oユニット部選択'!W16="","",'I Oユニット部選択'!W16)</f>
        <v/>
      </c>
      <c r="U124" s="12" t="str">
        <f>IF('I Oユニット部選択'!X16="","",'I Oユニット部選択'!X16)</f>
        <v/>
      </c>
      <c r="V124" s="12" t="str">
        <f>IF('I Oユニット部選択'!Y16="","",'I Oユニット部選択'!Y16)</f>
        <v/>
      </c>
      <c r="W124" s="12" t="str">
        <f>IF('I Oユニット部選択'!Z16="","",'I Oユニット部選択'!Z16)</f>
        <v/>
      </c>
      <c r="X124" s="12" t="str">
        <f>IF('I Oユニット部選択'!AA16="","",'I Oユニット部選択'!AA16)</f>
        <v/>
      </c>
      <c r="Y124" s="12" t="str">
        <f>IF('I Oユニット部選択'!AB16="","",'I Oユニット部選択'!AB16)</f>
        <v/>
      </c>
      <c r="Z124" s="12" t="str">
        <f>IF('I Oユニット部選択'!AC16="","",'I Oユニット部選択'!AC16)</f>
        <v/>
      </c>
      <c r="AA124" s="12" t="str">
        <f>IF('I Oユニット部選択'!AD16="","",'I Oユニット部選択'!AD16)</f>
        <v/>
      </c>
      <c r="AB124" s="12" t="str">
        <f>IF('I Oユニット部選択'!AE16="","",'I Oユニット部選択'!AE16)</f>
        <v/>
      </c>
      <c r="AT124" s="12" t="str">
        <f t="shared" si="55"/>
        <v>デジタル出力ユニット</v>
      </c>
      <c r="AU124" s="12" t="str">
        <f t="shared" si="55"/>
        <v>EX600-DYNB</v>
      </c>
      <c r="AV124" s="12" t="str">
        <f t="shared" si="55"/>
        <v/>
      </c>
    </row>
    <row r="125" spans="11:48" ht="12.75" customHeight="1" x14ac:dyDescent="0.15">
      <c r="K125" s="12" t="s">
        <v>599</v>
      </c>
      <c r="L125" s="12" t="str">
        <f>'I Oユニット部選択'!S17</f>
        <v>EX600-DYPE</v>
      </c>
      <c r="M125" s="12" t="str">
        <f>'I Oユニット部選択'!AF17</f>
        <v/>
      </c>
      <c r="T125" s="12" t="str">
        <f>IF('I Oユニット部選択'!W17="","",'I Oユニット部選択'!W17)</f>
        <v/>
      </c>
      <c r="U125" s="12" t="str">
        <f>IF('I Oユニット部選択'!X17="","",'I Oユニット部選択'!X17)</f>
        <v/>
      </c>
      <c r="V125" s="12" t="str">
        <f>IF('I Oユニット部選択'!Y17="","",'I Oユニット部選択'!Y17)</f>
        <v/>
      </c>
      <c r="W125" s="12" t="str">
        <f>IF('I Oユニット部選択'!Z17="","",'I Oユニット部選択'!Z17)</f>
        <v/>
      </c>
      <c r="X125" s="12" t="str">
        <f>IF('I Oユニット部選択'!AA17="","",'I Oユニット部選択'!AA17)</f>
        <v/>
      </c>
      <c r="Y125" s="12" t="str">
        <f>IF('I Oユニット部選択'!AB17="","",'I Oユニット部選択'!AB17)</f>
        <v/>
      </c>
      <c r="Z125" s="12" t="str">
        <f>IF('I Oユニット部選択'!AC17="","",'I Oユニット部選択'!AC17)</f>
        <v/>
      </c>
      <c r="AA125" s="12" t="str">
        <f>IF('I Oユニット部選択'!AD17="","",'I Oユニット部選択'!AD17)</f>
        <v/>
      </c>
      <c r="AB125" s="12" t="str">
        <f>IF('I Oユニット部選択'!AE17="","",'I Oユニット部選択'!AE17)</f>
        <v/>
      </c>
      <c r="AT125" s="12" t="str">
        <f t="shared" si="55"/>
        <v>デジタル出力ユニット</v>
      </c>
      <c r="AU125" s="12" t="str">
        <f t="shared" si="55"/>
        <v>EX600-DYNE</v>
      </c>
      <c r="AV125" s="12" t="str">
        <f t="shared" si="55"/>
        <v/>
      </c>
    </row>
    <row r="126" spans="11:48" ht="12.75" customHeight="1" x14ac:dyDescent="0.15">
      <c r="K126" s="12" t="s">
        <v>599</v>
      </c>
      <c r="L126" s="12" t="str">
        <f>'I Oユニット部選択'!S18</f>
        <v>EX600-DYPF</v>
      </c>
      <c r="M126" s="12" t="str">
        <f>'I Oユニット部選択'!AF18</f>
        <v/>
      </c>
      <c r="T126" s="12" t="str">
        <f>IF('I Oユニット部選択'!W18="","",'I Oユニット部選択'!W18)</f>
        <v/>
      </c>
      <c r="U126" s="12" t="str">
        <f>IF('I Oユニット部選択'!X18="","",'I Oユニット部選択'!X18)</f>
        <v/>
      </c>
      <c r="V126" s="12" t="str">
        <f>IF('I Oユニット部選択'!Y18="","",'I Oユニット部選択'!Y18)</f>
        <v/>
      </c>
      <c r="W126" s="12" t="str">
        <f>IF('I Oユニット部選択'!Z18="","",'I Oユニット部選択'!Z18)</f>
        <v/>
      </c>
      <c r="X126" s="12" t="str">
        <f>IF('I Oユニット部選択'!AA18="","",'I Oユニット部選択'!AA18)</f>
        <v/>
      </c>
      <c r="Y126" s="12" t="str">
        <f>IF('I Oユニット部選択'!AB18="","",'I Oユニット部選択'!AB18)</f>
        <v/>
      </c>
      <c r="Z126" s="12" t="str">
        <f>IF('I Oユニット部選択'!AC18="","",'I Oユニット部選択'!AC18)</f>
        <v/>
      </c>
      <c r="AA126" s="12" t="str">
        <f>IF('I Oユニット部選択'!AD18="","",'I Oユニット部選択'!AD18)</f>
        <v/>
      </c>
      <c r="AB126" s="12" t="str">
        <f>IF('I Oユニット部選択'!AE18="","",'I Oユニット部選択'!AE18)</f>
        <v/>
      </c>
      <c r="AT126" s="12" t="str">
        <f t="shared" si="55"/>
        <v>デジタル出力ユニット</v>
      </c>
      <c r="AU126" s="12" t="str">
        <f t="shared" si="55"/>
        <v>EX600-DYNF</v>
      </c>
      <c r="AV126" s="12" t="str">
        <f t="shared" si="55"/>
        <v/>
      </c>
    </row>
    <row r="127" spans="11:48" ht="12.75" customHeight="1" x14ac:dyDescent="0.15">
      <c r="K127" s="12" t="s">
        <v>599</v>
      </c>
      <c r="L127" s="12" t="str">
        <f>'I Oユニット部選択'!S19</f>
        <v>EX600-DYNB</v>
      </c>
      <c r="M127" s="12" t="str">
        <f>'I Oユニット部選択'!AF19</f>
        <v/>
      </c>
      <c r="T127" s="12" t="str">
        <f>IF('I Oユニット部選択'!W19="","",'I Oユニット部選択'!W19)</f>
        <v/>
      </c>
      <c r="U127" s="12" t="str">
        <f>IF('I Oユニット部選択'!X19="","",'I Oユニット部選択'!X19)</f>
        <v/>
      </c>
      <c r="V127" s="12" t="str">
        <f>IF('I Oユニット部選択'!Y19="","",'I Oユニット部選択'!Y19)</f>
        <v/>
      </c>
      <c r="W127" s="12" t="str">
        <f>IF('I Oユニット部選択'!Z19="","",'I Oユニット部選択'!Z19)</f>
        <v/>
      </c>
      <c r="X127" s="12" t="str">
        <f>IF('I Oユニット部選択'!AA19="","",'I Oユニット部選択'!AA19)</f>
        <v/>
      </c>
      <c r="Y127" s="12" t="str">
        <f>IF('I Oユニット部選択'!AB19="","",'I Oユニット部選択'!AB19)</f>
        <v/>
      </c>
      <c r="Z127" s="12" t="str">
        <f>IF('I Oユニット部選択'!AC19="","",'I Oユニット部選択'!AC19)</f>
        <v/>
      </c>
      <c r="AA127" s="12" t="str">
        <f>IF('I Oユニット部選択'!AD19="","",'I Oユニット部選択'!AD19)</f>
        <v/>
      </c>
      <c r="AB127" s="12" t="str">
        <f>IF('I Oユニット部選択'!AE19="","",'I Oユニット部選択'!AE19)</f>
        <v/>
      </c>
      <c r="AT127" s="12" t="str">
        <f t="shared" si="55"/>
        <v>デジタル入出力ユニット</v>
      </c>
      <c r="AU127" s="12" t="str">
        <f t="shared" si="55"/>
        <v>EX600-DMPE</v>
      </c>
      <c r="AV127" s="12" t="str">
        <f t="shared" si="55"/>
        <v/>
      </c>
    </row>
    <row r="128" spans="11:48" ht="12.75" customHeight="1" x14ac:dyDescent="0.15">
      <c r="K128" s="12" t="s">
        <v>599</v>
      </c>
      <c r="L128" s="12" t="str">
        <f>'I Oユニット部選択'!S20</f>
        <v>EX600-DYNE</v>
      </c>
      <c r="M128" s="12" t="str">
        <f>'I Oユニット部選択'!AF20</f>
        <v/>
      </c>
      <c r="T128" s="12" t="str">
        <f>IF('I Oユニット部選択'!W20="","",'I Oユニット部選択'!W20)</f>
        <v/>
      </c>
      <c r="U128" s="12" t="str">
        <f>IF('I Oユニット部選択'!X20="","",'I Oユニット部選択'!X20)</f>
        <v/>
      </c>
      <c r="V128" s="12" t="str">
        <f>IF('I Oユニット部選択'!Y20="","",'I Oユニット部選択'!Y20)</f>
        <v/>
      </c>
      <c r="W128" s="12" t="str">
        <f>IF('I Oユニット部選択'!Z20="","",'I Oユニット部選択'!Z20)</f>
        <v/>
      </c>
      <c r="X128" s="12" t="str">
        <f>IF('I Oユニット部選択'!AA20="","",'I Oユニット部選択'!AA20)</f>
        <v/>
      </c>
      <c r="Y128" s="12" t="str">
        <f>IF('I Oユニット部選択'!AB20="","",'I Oユニット部選択'!AB20)</f>
        <v/>
      </c>
      <c r="Z128" s="12" t="str">
        <f>IF('I Oユニット部選択'!AC20="","",'I Oユニット部選択'!AC20)</f>
        <v/>
      </c>
      <c r="AA128" s="12" t="str">
        <f>IF('I Oユニット部選択'!AD20="","",'I Oユニット部選択'!AD20)</f>
        <v/>
      </c>
      <c r="AB128" s="12" t="str">
        <f>IF('I Oユニット部選択'!AE20="","",'I Oユニット部選択'!AE20)</f>
        <v/>
      </c>
      <c r="AT128" s="12" t="str">
        <f t="shared" si="55"/>
        <v>デジタル入出力ユニット</v>
      </c>
      <c r="AU128" s="12" t="str">
        <f t="shared" si="55"/>
        <v>EX600-DMPF</v>
      </c>
      <c r="AV128" s="12" t="str">
        <f t="shared" si="55"/>
        <v/>
      </c>
    </row>
    <row r="129" spans="11:70" ht="12.75" customHeight="1" x14ac:dyDescent="0.15">
      <c r="K129" s="12" t="s">
        <v>599</v>
      </c>
      <c r="L129" s="12" t="str">
        <f>'I Oユニット部選択'!S21</f>
        <v>EX600-DYNF</v>
      </c>
      <c r="M129" s="12" t="str">
        <f>'I Oユニット部選択'!AF21</f>
        <v/>
      </c>
      <c r="T129" s="12" t="str">
        <f>IF('I Oユニット部選択'!W21="","",'I Oユニット部選択'!W21)</f>
        <v/>
      </c>
      <c r="U129" s="12" t="str">
        <f>IF('I Oユニット部選択'!X21="","",'I Oユニット部選択'!X21)</f>
        <v/>
      </c>
      <c r="V129" s="12" t="str">
        <f>IF('I Oユニット部選択'!Y21="","",'I Oユニット部選択'!Y21)</f>
        <v/>
      </c>
      <c r="W129" s="12" t="str">
        <f>IF('I Oユニット部選択'!Z21="","",'I Oユニット部選択'!Z21)</f>
        <v/>
      </c>
      <c r="X129" s="12" t="str">
        <f>IF('I Oユニット部選択'!AA21="","",'I Oユニット部選択'!AA21)</f>
        <v/>
      </c>
      <c r="Y129" s="12" t="str">
        <f>IF('I Oユニット部選択'!AB21="","",'I Oユニット部選択'!AB21)</f>
        <v/>
      </c>
      <c r="Z129" s="12" t="str">
        <f>IF('I Oユニット部選択'!AC21="","",'I Oユニット部選択'!AC21)</f>
        <v/>
      </c>
      <c r="AA129" s="12" t="str">
        <f>IF('I Oユニット部選択'!AD21="","",'I Oユニット部選択'!AD21)</f>
        <v/>
      </c>
      <c r="AB129" s="12" t="str">
        <f>IF('I Oユニット部選択'!AE21="","",'I Oユニット部選択'!AE21)</f>
        <v/>
      </c>
      <c r="AT129" s="12" t="str">
        <f t="shared" si="55"/>
        <v>デジタル入出力ユニット</v>
      </c>
      <c r="AU129" s="12" t="str">
        <f t="shared" si="55"/>
        <v>EX600-DMNE</v>
      </c>
      <c r="AV129" s="12" t="str">
        <f t="shared" si="55"/>
        <v/>
      </c>
    </row>
    <row r="130" spans="11:70" ht="12.75" customHeight="1" x14ac:dyDescent="0.15">
      <c r="K130" s="12" t="s">
        <v>600</v>
      </c>
      <c r="L130" s="12" t="str">
        <f>'I Oユニット部選択'!S22</f>
        <v>EX600-DMPE</v>
      </c>
      <c r="M130" s="12" t="str">
        <f>'I Oユニット部選択'!AF22</f>
        <v/>
      </c>
      <c r="T130" s="12" t="str">
        <f>IF('I Oユニット部選択'!W22="","",'I Oユニット部選択'!W22)</f>
        <v/>
      </c>
      <c r="U130" s="12" t="str">
        <f>IF('I Oユニット部選択'!X22="","",'I Oユニット部選択'!X22)</f>
        <v/>
      </c>
      <c r="V130" s="12" t="str">
        <f>IF('I Oユニット部選択'!Y22="","",'I Oユニット部選択'!Y22)</f>
        <v/>
      </c>
      <c r="W130" s="12" t="str">
        <f>IF('I Oユニット部選択'!Z22="","",'I Oユニット部選択'!Z22)</f>
        <v/>
      </c>
      <c r="X130" s="12" t="str">
        <f>IF('I Oユニット部選択'!AA22="","",'I Oユニット部選択'!AA22)</f>
        <v/>
      </c>
      <c r="Y130" s="12" t="str">
        <f>IF('I Oユニット部選択'!AB22="","",'I Oユニット部選択'!AB22)</f>
        <v/>
      </c>
      <c r="Z130" s="12" t="str">
        <f>IF('I Oユニット部選択'!AC22="","",'I Oユニット部選択'!AC22)</f>
        <v/>
      </c>
      <c r="AA130" s="12" t="str">
        <f>IF('I Oユニット部選択'!AD22="","",'I Oユニット部選択'!AD22)</f>
        <v/>
      </c>
      <c r="AB130" s="12" t="str">
        <f>IF('I Oユニット部選択'!AE22="","",'I Oユニット部選択'!AE22)</f>
        <v/>
      </c>
      <c r="AT130" s="12" t="str">
        <f t="shared" si="55"/>
        <v>デジタル入出力ユニット</v>
      </c>
      <c r="AU130" s="12" t="str">
        <f t="shared" si="55"/>
        <v>EX600-DMNF</v>
      </c>
      <c r="AV130" s="12" t="str">
        <f t="shared" si="55"/>
        <v/>
      </c>
    </row>
    <row r="131" spans="11:70" ht="12.75" customHeight="1" x14ac:dyDescent="0.15">
      <c r="K131" s="12" t="s">
        <v>600</v>
      </c>
      <c r="L131" s="12" t="str">
        <f>'I Oユニット部選択'!S23</f>
        <v>EX600-DMPF</v>
      </c>
      <c r="M131" s="12" t="str">
        <f>'I Oユニット部選択'!AF23</f>
        <v/>
      </c>
      <c r="T131" s="12" t="str">
        <f>IF('I Oユニット部選択'!W23="","",'I Oユニット部選択'!W23)</f>
        <v/>
      </c>
      <c r="U131" s="12" t="str">
        <f>IF('I Oユニット部選択'!X23="","",'I Oユニット部選択'!X23)</f>
        <v/>
      </c>
      <c r="V131" s="12" t="str">
        <f>IF('I Oユニット部選択'!Y23="","",'I Oユニット部選択'!Y23)</f>
        <v/>
      </c>
      <c r="W131" s="12" t="str">
        <f>IF('I Oユニット部選択'!Z23="","",'I Oユニット部選択'!Z23)</f>
        <v/>
      </c>
      <c r="X131" s="12" t="str">
        <f>IF('I Oユニット部選択'!AA23="","",'I Oユニット部選択'!AA23)</f>
        <v/>
      </c>
      <c r="Y131" s="12" t="str">
        <f>IF('I Oユニット部選択'!AB23="","",'I Oユニット部選択'!AB23)</f>
        <v/>
      </c>
      <c r="Z131" s="12" t="str">
        <f>IF('I Oユニット部選択'!AC23="","",'I Oユニット部選択'!AC23)</f>
        <v/>
      </c>
      <c r="AA131" s="12" t="str">
        <f>IF('I Oユニット部選択'!AD23="","",'I Oユニット部選択'!AD23)</f>
        <v/>
      </c>
      <c r="AB131" s="12" t="str">
        <f>IF('I Oユニット部選択'!AE23="","",'I Oユニット部選択'!AE23)</f>
        <v/>
      </c>
      <c r="AT131" s="12" t="str">
        <f t="shared" si="55"/>
        <v>アナログ出力ユニット</v>
      </c>
      <c r="AU131" s="12" t="str">
        <f t="shared" si="55"/>
        <v>EX600-AXA</v>
      </c>
      <c r="AV131" s="12" t="str">
        <f t="shared" si="55"/>
        <v/>
      </c>
    </row>
    <row r="132" spans="11:70" ht="12.75" customHeight="1" x14ac:dyDescent="0.15">
      <c r="K132" s="12" t="s">
        <v>600</v>
      </c>
      <c r="L132" s="12" t="str">
        <f>'I Oユニット部選択'!S24</f>
        <v>EX600-DMNE</v>
      </c>
      <c r="M132" s="12" t="str">
        <f>'I Oユニット部選択'!AF24</f>
        <v/>
      </c>
      <c r="T132" s="12" t="str">
        <f>IF('I Oユニット部選択'!W24="","",'I Oユニット部選択'!W24)</f>
        <v/>
      </c>
      <c r="U132" s="12" t="str">
        <f>IF('I Oユニット部選択'!X24="","",'I Oユニット部選択'!X24)</f>
        <v/>
      </c>
      <c r="V132" s="12" t="str">
        <f>IF('I Oユニット部選択'!Y24="","",'I Oユニット部選択'!Y24)</f>
        <v/>
      </c>
      <c r="W132" s="12" t="str">
        <f>IF('I Oユニット部選択'!Z24="","",'I Oユニット部選択'!Z24)</f>
        <v/>
      </c>
      <c r="X132" s="12" t="str">
        <f>IF('I Oユニット部選択'!AA24="","",'I Oユニット部選択'!AA24)</f>
        <v/>
      </c>
      <c r="Y132" s="12" t="str">
        <f>IF('I Oユニット部選択'!AB24="","",'I Oユニット部選択'!AB24)</f>
        <v/>
      </c>
      <c r="Z132" s="12" t="str">
        <f>IF('I Oユニット部選択'!AC24="","",'I Oユニット部選択'!AC24)</f>
        <v/>
      </c>
      <c r="AA132" s="12" t="str">
        <f>IF('I Oユニット部選択'!AD24="","",'I Oユニット部選択'!AD24)</f>
        <v/>
      </c>
      <c r="AB132" s="12" t="str">
        <f>IF('I Oユニット部選択'!AE24="","",'I Oユニット部選択'!AE24)</f>
        <v/>
      </c>
      <c r="AT132" s="12" t="str">
        <f t="shared" si="55"/>
        <v>アナログ入力ユニット</v>
      </c>
      <c r="AU132" s="12" t="str">
        <f t="shared" si="55"/>
        <v>EX600-AYA</v>
      </c>
      <c r="AV132" s="12" t="str">
        <f t="shared" si="55"/>
        <v/>
      </c>
    </row>
    <row r="133" spans="11:70" ht="12.75" customHeight="1" x14ac:dyDescent="0.15">
      <c r="K133" s="12" t="s">
        <v>600</v>
      </c>
      <c r="L133" s="12" t="str">
        <f>'I Oユニット部選択'!S25</f>
        <v>EX600-DMNF</v>
      </c>
      <c r="M133" s="12" t="str">
        <f>'I Oユニット部選択'!AF25</f>
        <v/>
      </c>
      <c r="T133" s="12" t="str">
        <f>IF('I Oユニット部選択'!W25="","",'I Oユニット部選択'!W25)</f>
        <v/>
      </c>
      <c r="U133" s="12" t="str">
        <f>IF('I Oユニット部選択'!X25="","",'I Oユニット部選択'!X25)</f>
        <v/>
      </c>
      <c r="V133" s="12" t="str">
        <f>IF('I Oユニット部選択'!Y25="","",'I Oユニット部選択'!Y25)</f>
        <v/>
      </c>
      <c r="W133" s="12" t="str">
        <f>IF('I Oユニット部選択'!Z25="","",'I Oユニット部選択'!Z25)</f>
        <v/>
      </c>
      <c r="X133" s="12" t="str">
        <f>IF('I Oユニット部選択'!AA25="","",'I Oユニット部選択'!AA25)</f>
        <v/>
      </c>
      <c r="Y133" s="12" t="str">
        <f>IF('I Oユニット部選択'!AB25="","",'I Oユニット部選択'!AB25)</f>
        <v/>
      </c>
      <c r="Z133" s="12" t="str">
        <f>IF('I Oユニット部選択'!AC25="","",'I Oユニット部選択'!AC25)</f>
        <v/>
      </c>
      <c r="AA133" s="12" t="str">
        <f>IF('I Oユニット部選択'!AD25="","",'I Oユニット部選択'!AD25)</f>
        <v/>
      </c>
      <c r="AB133" s="12" t="str">
        <f>IF('I Oユニット部選択'!AE25="","",'I Oユニット部選択'!AE25)</f>
        <v/>
      </c>
      <c r="AT133" s="12" t="str">
        <f t="shared" si="55"/>
        <v>アナログ入出力ユニット</v>
      </c>
      <c r="AU133" s="12" t="str">
        <f t="shared" si="55"/>
        <v>EX600-AMB</v>
      </c>
      <c r="AV133" s="12" t="str">
        <f t="shared" si="55"/>
        <v/>
      </c>
    </row>
    <row r="134" spans="11:70" ht="12.75" customHeight="1" x14ac:dyDescent="0.15">
      <c r="K134" s="12" t="s">
        <v>601</v>
      </c>
      <c r="L134" s="12" t="str">
        <f>'I Oユニット部選択'!S26</f>
        <v>EX600-AXA</v>
      </c>
      <c r="M134" s="12" t="str">
        <f>'I Oユニット部選択'!AF26</f>
        <v/>
      </c>
      <c r="T134" s="12" t="str">
        <f>IF('I Oユニット部選択'!W26="","",'I Oユニット部選択'!W26)</f>
        <v/>
      </c>
      <c r="U134" s="12" t="str">
        <f>IF('I Oユニット部選択'!X26="","",'I Oユニット部選択'!X26)</f>
        <v/>
      </c>
      <c r="V134" s="12" t="str">
        <f>IF('I Oユニット部選択'!Y26="","",'I Oユニット部選択'!Y26)</f>
        <v/>
      </c>
      <c r="W134" s="12" t="str">
        <f>IF('I Oユニット部選択'!Z26="","",'I Oユニット部選択'!Z26)</f>
        <v/>
      </c>
      <c r="X134" s="12" t="str">
        <f>IF('I Oユニット部選択'!AA26="","",'I Oユニット部選択'!AA26)</f>
        <v/>
      </c>
      <c r="Y134" s="12" t="str">
        <f>IF('I Oユニット部選択'!AB26="","",'I Oユニット部選択'!AB26)</f>
        <v/>
      </c>
      <c r="Z134" s="12" t="str">
        <f>IF('I Oユニット部選択'!AC26="","",'I Oユニット部選択'!AC26)</f>
        <v/>
      </c>
      <c r="AA134" s="12" t="str">
        <f>IF('I Oユニット部選択'!AD26="","",'I Oユニット部選択'!AD26)</f>
        <v/>
      </c>
      <c r="AB134" s="12" t="str">
        <f>IF('I Oユニット部選択'!AE26="","",'I Oユニット部選択'!AE26)</f>
        <v/>
      </c>
    </row>
    <row r="135" spans="11:70" ht="12.75" customHeight="1" x14ac:dyDescent="0.15">
      <c r="K135" s="12" t="s">
        <v>602</v>
      </c>
      <c r="L135" s="12" t="str">
        <f>'I Oユニット部選択'!S27</f>
        <v>EX600-AYA</v>
      </c>
      <c r="M135" s="12" t="str">
        <f>'I Oユニット部選択'!AF27</f>
        <v/>
      </c>
      <c r="T135" s="12" t="str">
        <f>IF('I Oユニット部選択'!W27="","",'I Oユニット部選択'!W27)</f>
        <v/>
      </c>
      <c r="U135" s="12" t="str">
        <f>IF('I Oユニット部選択'!X27="","",'I Oユニット部選択'!X27)</f>
        <v/>
      </c>
      <c r="V135" s="12" t="str">
        <f>IF('I Oユニット部選択'!Y27="","",'I Oユニット部選択'!Y27)</f>
        <v/>
      </c>
      <c r="W135" s="12" t="str">
        <f>IF('I Oユニット部選択'!Z27="","",'I Oユニット部選択'!Z27)</f>
        <v/>
      </c>
      <c r="X135" s="12" t="str">
        <f>IF('I Oユニット部選択'!AA27="","",'I Oユニット部選択'!AA27)</f>
        <v/>
      </c>
      <c r="Y135" s="12" t="str">
        <f>IF('I Oユニット部選択'!AB27="","",'I Oユニット部選択'!AB27)</f>
        <v/>
      </c>
      <c r="Z135" s="12" t="str">
        <f>IF('I Oユニット部選択'!AC27="","",'I Oユニット部選択'!AC27)</f>
        <v/>
      </c>
      <c r="AA135" s="12" t="str">
        <f>IF('I Oユニット部選択'!AD27="","",'I Oユニット部選択'!AD27)</f>
        <v/>
      </c>
      <c r="AB135" s="12" t="str">
        <f>IF('I Oユニット部選択'!AE27="","",'I Oユニット部選択'!AE27)</f>
        <v/>
      </c>
    </row>
    <row r="136" spans="11:70" ht="12.75" customHeight="1" x14ac:dyDescent="0.15">
      <c r="K136" s="12" t="s">
        <v>603</v>
      </c>
      <c r="L136" s="12" t="str">
        <f>'I Oユニット部選択'!S28</f>
        <v>EX600-AMB</v>
      </c>
      <c r="M136" s="12" t="str">
        <f>'I Oユニット部選択'!AF28</f>
        <v/>
      </c>
      <c r="T136" s="12" t="str">
        <f>IF('I Oユニット部選択'!W28="","",'I Oユニット部選択'!W28)</f>
        <v/>
      </c>
      <c r="U136" s="12" t="str">
        <f>IF('I Oユニット部選択'!X28="","",'I Oユニット部選択'!X28)</f>
        <v/>
      </c>
      <c r="V136" s="12" t="str">
        <f>IF('I Oユニット部選択'!Y28="","",'I Oユニット部選択'!Y28)</f>
        <v/>
      </c>
      <c r="W136" s="12" t="str">
        <f>IF('I Oユニット部選択'!Z28="","",'I Oユニット部選択'!Z28)</f>
        <v/>
      </c>
      <c r="X136" s="12" t="str">
        <f>IF('I Oユニット部選択'!AA28="","",'I Oユニット部選択'!AA28)</f>
        <v/>
      </c>
      <c r="Y136" s="12" t="str">
        <f>IF('I Oユニット部選択'!AB28="","",'I Oユニット部選択'!AB28)</f>
        <v/>
      </c>
      <c r="Z136" s="12" t="str">
        <f>IF('I Oユニット部選択'!AC28="","",'I Oユニット部選択'!AC28)</f>
        <v/>
      </c>
      <c r="AA136" s="12" t="str">
        <f>IF('I Oユニット部選択'!AD28="","",'I Oユニット部選択'!AD28)</f>
        <v/>
      </c>
      <c r="AB136" s="12" t="str">
        <f>IF('I Oユニット部選択'!AE28="","",'I Oユニット部選択'!AE28)</f>
        <v/>
      </c>
    </row>
    <row r="144" spans="11:70" ht="12.75" customHeight="1" x14ac:dyDescent="0.15">
      <c r="K144" s="12" t="str">
        <f t="array" ref="K144">IF(COUNTA($M$2:$M$136)&lt;ROW(M1),"",INDEX($K$1:$K$136,SMALL(IF($M$2:$M$136&lt;&gt;"",ROW($M$2:$M$136)),ROW(M1))))</f>
        <v>マニホールドベース</v>
      </c>
      <c r="L144" s="12" t="str">
        <f t="array" ref="L144">IF(COUNTA($M$2:$M$136)&lt;ROW(M1),"",INDEX($L$1:$L$136,SMALL(IF($M$2:$M$136&lt;&gt;"",ROW($M$2:$M$136)),ROW(M1))))</f>
        <v>必須項目に入力漏れがあります</v>
      </c>
      <c r="M144" s="12">
        <f t="array" ref="M144">IF(COUNTA($M$2:$M$136)&lt;ROW(M1),"",INDEX($M$1:$M$136,SMALL(IF($M$2:$M$136&lt;&gt;"",ROW($M$2:$M$136)),ROW(M1))))</f>
        <v>1</v>
      </c>
      <c r="R144" s="12">
        <f t="array" ref="R144">IF(COUNTA($M$2:$M$136)&lt;ROW(M1),"",INDEX($R$1:$R$136,SMALL(IF($M$2:$M$136&lt;&gt;"",ROW($M$2:$M$136)),ROW(M1))))</f>
        <v>0</v>
      </c>
      <c r="S144" s="12">
        <f t="array" ref="S144">IF(COUNTA($M$2:$M$136)&lt;ROW(N1),"",INDEX($S$1:$S$136,SMALL(IF($M$2:$M$136&lt;&gt;"",ROW($M$2:$M$136)),ROW(N1))))</f>
        <v>0</v>
      </c>
      <c r="T144" s="12" t="str">
        <f t="array" ref="T144">IF(COUNTA($M$2:$M$136)&lt;ROW(M1),"",INDEX($T$1:$T$136,SMALL(IF($M$2:$M$136&lt;&gt;"",ROW($M$2:$M$136)),ROW(M1))))</f>
        <v/>
      </c>
      <c r="U144" s="12" t="str">
        <f t="array" ref="U144">IF(COUNTA($M$2:$M$136)&lt;ROW(M1),"",INDEX($U$1:$U$136,SMALL(IF($M$2:$M$136&lt;&gt;"",ROW($M$2:$M$136)),ROW(M1))))</f>
        <v/>
      </c>
      <c r="V144" s="12" t="str">
        <f t="array" ref="V144">IF(COUNTA($M$2:$M$136)&lt;ROW(M1),"",INDEX($V$1:$V$136,SMALL(IF($M$2:$M$136&lt;&gt;"",ROW($M$2:$M$136)),ROW(M1))))</f>
        <v/>
      </c>
      <c r="W144" s="12" t="str">
        <f t="array" ref="W144">IF(COUNTA($M$2:$M$136)&lt;ROW(M1),"",INDEX($W$1:$W$136,SMALL(IF($M$2:$M$136&lt;&gt;"",ROW($M$2:$M$136)),ROW(M1))))</f>
        <v/>
      </c>
      <c r="X144" s="12" t="str">
        <f t="array" ref="X144">IF(COUNTA($M$2:$M$136)&lt;ROW(M1),"",INDEX($X$1:$X$136,SMALL(IF($M$2:$M$136&lt;&gt;"",ROW($M$2:$M$136)),ROW(M1))))</f>
        <v/>
      </c>
      <c r="Y144" s="12" t="str">
        <f t="array" ref="Y144">IF(COUNTA($M$2:$M$136)&lt;ROW(M1),"",INDEX($Y$1:$Y$136,SMALL(IF($M$2:$M$136&lt;&gt;"",ROW($M$2:$M$136)),ROW(M1))))</f>
        <v/>
      </c>
      <c r="Z144" s="12" t="str">
        <f t="array" ref="Z144">IF(COUNTA($M$2:$M$136)&lt;ROW(M1),"",INDEX($Z$1:$Z$136,SMALL(IF($M$2:$M$136&lt;&gt;"",ROW($M$2:$M$136)),ROW(M1))))</f>
        <v/>
      </c>
      <c r="AA144" s="12" t="str">
        <f t="array" ref="AA144">IF(COUNTA($M$2:$M$136)&lt;ROW(M1),"",INDEX($AA$1:$AA$136,SMALL(IF($M$2:$M$136&lt;&gt;"",ROW($M$2:$M$136)),ROW(M1))))</f>
        <v/>
      </c>
      <c r="AB144" s="12" t="str">
        <f t="array" ref="AB144">IF(COUNTA($M$2:$M$136)&lt;ROW(M1),"",INDEX($AB$1:$AB$136,SMALL(IF($M$2:$M$136&lt;&gt;"",ROW($M$2:$M$136)),ROW(M1))))</f>
        <v/>
      </c>
      <c r="AC144" s="12" t="str">
        <f t="array" ref="AC144">IF(COUNTA($M$2:$M$136)&lt;ROW(M1),"",INDEX($AC$1:$AC$136,SMALL(IF($M$2:$M$136&lt;&gt;"",ROW($M$2:$M$136)),ROW(M1))))</f>
        <v/>
      </c>
      <c r="AD144" s="12" t="str">
        <f t="array" ref="AD144">IF(COUNTA($M$2:$M$136)&lt;ROW(M1),"",INDEX($AD$1:$AD$136,SMALL(IF($M$2:$M$136&lt;&gt;"",ROW($M$2:$M$136)),ROW(M1))))</f>
        <v/>
      </c>
      <c r="AE144" s="12" t="str">
        <f t="array" ref="AE144">IF(COUNTA($M$2:$M$136)&lt;ROW(M1),"",INDEX($AE$1:$AE$136,SMALL(IF($M$2:$M$136&lt;&gt;"",ROW($M$2:$M$136)),ROW(M1))))</f>
        <v/>
      </c>
      <c r="AF144" s="12" t="str">
        <f t="array" ref="AF144">IF(COUNTA($M$2:$M$136)&lt;ROW(M1),"",INDEX($AF$1:$AF$136,SMALL(IF($M$2:$M$136&lt;&gt;"",ROW($M$2:$M$136)),ROW(M1))))</f>
        <v/>
      </c>
      <c r="AG144" s="12" t="str">
        <f t="array" ref="AG144">IF(COUNTA($M$2:$M$136)&lt;ROW(M1),"",INDEX($AG$1:$AG$136,SMALL(IF($M$2:$M$136&lt;&gt;"",ROW($M$2:$M$136)),ROW(M1))))</f>
        <v/>
      </c>
      <c r="AH144" s="12" t="str">
        <f t="array" ref="AH144">IF(COUNTA($M$2:$M$136)&lt;ROW(M1),"",INDEX($AH$1:$AH$136,SMALL(IF($M$2:$M$136&lt;&gt;"",ROW($M$2:$M$136)),ROW(M1))))</f>
        <v/>
      </c>
      <c r="AI144" s="12" t="str">
        <f t="array" ref="AI144">IF(COUNTA($M$2:$M$136)&lt;ROW(M1),"",INDEX($AI$1:$AI$136,SMALL(IF($M$2:$M$136&lt;&gt;"",ROW($M$2:$M$136)),ROW(M1))))</f>
        <v/>
      </c>
      <c r="AJ144" s="12" t="str">
        <f t="array" ref="AJ144">IF(COUNTA($M$2:$M$136)&lt;ROW(M1),"",INDEX($AJ$1:$AJ$136,SMALL(IF($M$2:$M$136&lt;&gt;"",ROW($M$2:$M$136)),ROW(M1))))</f>
        <v/>
      </c>
      <c r="AK144" s="12" t="str">
        <f t="array" ref="AK144">IF(COUNTA($M$2:$M$136)&lt;ROW(M1),"",INDEX($AK$1:$AK$136,SMALL(IF($M$2:$M$136&lt;&gt;"",ROW($M$2:$M$136)),ROW(M1))))</f>
        <v/>
      </c>
      <c r="AL144" s="12" t="str">
        <f t="array" ref="AL144">IF(COUNTA($M$2:$M$136)&lt;ROW(M1),"",INDEX($AL$1:$AL$136,SMALL(IF($M$2:$M$136&lt;&gt;"",ROW($M$2:$M$136)),ROW(M1))))</f>
        <v/>
      </c>
      <c r="AM144" s="12" t="str">
        <f t="array" ref="AM144">IF(COUNTA($M$2:$M$136)&lt;ROW(M1),"",INDEX($AM$1:$AM$136,SMALL(IF($M$2:$M$136&lt;&gt;"",ROW($M$2:$M$136)),ROW(M1))))</f>
        <v/>
      </c>
      <c r="AN144" s="12" t="str">
        <f t="array" ref="AN144">IF(COUNTA($M$2:$M$136)&lt;ROW(M1),"",INDEX($AN$1:$AN$136,SMALL(IF($M$2:$M$136&lt;&gt;"",ROW($M$2:$M$136)),ROW(M1))))</f>
        <v/>
      </c>
      <c r="AO144" s="12" t="str">
        <f t="array" ref="AO144">IF(COUNTA($M$2:$M$136)&lt;ROW(M1),"",INDEX($AO$1:$AO$136,SMALL(IF($M$2:$M$136&lt;&gt;"",ROW($M$2:$M$136)),ROW(M1))))</f>
        <v/>
      </c>
      <c r="AP144" s="12" t="str">
        <f t="array" ref="AP144">IF(COUNTA($M$2:$M$136)&lt;ROW(M1),"",INDEX($AP$1:$AP$136,SMALL(IF($M$2:$M$136&lt;&gt;"",ROW($M$2:$M$136)),ROW(M1))))</f>
        <v/>
      </c>
      <c r="AQ144" s="12" t="str">
        <f t="array" ref="AQ144">IF(COUNTA($M$2:$M$136)&lt;ROW(M1),"",INDEX($AQ$1:$AQ$136,SMALL(IF($M$2:$M$136&lt;&gt;"",ROW($M$2:$M$136)),ROW(M1))))</f>
        <v/>
      </c>
      <c r="AR144" s="12">
        <f t="array" ref="AR144">IF(COUNTA($M$2:$M$136)&lt;ROW(M1),"",INDEX($AR$1:$AR$136,SMALL(IF($M$2:$M$136&lt;&gt;"",ROW($M$2:$M$136)),ROW(M1))))</f>
        <v>0</v>
      </c>
      <c r="AS144" s="12">
        <f t="array" ref="AS144">IF(COUNTA($M$2:$M$136)&lt;ROW(N1),"",INDEX($AS$1:$AS$136,SMALL(IF($M$2:$M$136&lt;&gt;"",ROW($M$2:$M$136)),ROW(N1))))</f>
        <v>0</v>
      </c>
      <c r="AT144" s="12" t="str">
        <f t="array" ref="AT144">IF(COUNTA($AV$2:$AV$136)&lt;ROW(AV1),"",INDEX($AT$1:$AT$136,SMALL(IF($AV$2:$AV$136&lt;&gt;"",ROW($AV$2:$AV$136)),ROW(AV1))))</f>
        <v>マニホールドベース</v>
      </c>
      <c r="AU144" s="12" t="str">
        <f t="array" ref="AU144">IF(COUNTA($AV$2:$AV$136)&lt;ROW(AV1),"",INDEX($AU$1:$AU$136,SMALL(IF($AV$2:$AV$136&lt;&gt;"",ROW($AV$2:$AV$136)),ROW(AV1))))</f>
        <v>必須項目に入力漏れがあります</v>
      </c>
      <c r="AV144" s="12">
        <f t="array" ref="AV144">IF(COUNTA($AV$2:$AV$136)&lt;ROW(AV1),"",INDEX($AV$1:$AV$136,SMALL(IF($AV$2:$AV$136&lt;&gt;"",ROW($AV$2:$AV$136)),ROW(AV1))))</f>
        <v>1</v>
      </c>
      <c r="BA144" s="12" t="e">
        <f t="array" ref="BA144">IF(COUNTA($BC$2:$BC$26)&lt;ROW(BC1),"",INDEX($BA$1:$BA$26,SMALL(IF($BC$2:$BC$26&lt;&gt;"",ROW($BC$2:$BC$26)),ROW(BC1))))</f>
        <v>#NUM!</v>
      </c>
      <c r="BB144" s="12" t="e">
        <f t="array" ref="BB144">IF(COUNTA($BC$2:$BC$26)&lt;ROW(BD1),"",INDEX($BB$1:$BB$26,SMALL(IF($BC$2:$BC$26&lt;&gt;"",ROW($BC$2:$BC$26)),ROW(BD1))))</f>
        <v>#NUM!</v>
      </c>
      <c r="BC144" s="12" t="e">
        <f t="array" ref="BC144">IF(COUNTA($BC$2:$BC$26)&lt;ROW(BE1),"",INDEX($BC$1:$BC$26,SMALL(IF($BC$2:$BC$26&lt;&gt;"",ROW($BC$2:$BC$26)),ROW(BE1))))</f>
        <v>#NUM!</v>
      </c>
      <c r="BD144" s="12" t="e">
        <f t="array" ref="BD144">IF(COUNTA($BC$2:$BC$26)&lt;ROW(BF1),"",INDEX($BD$1:$BD$26,SMALL(IF($BC$2:$BC$26&lt;&gt;"",ROW($BC$2:$BC$26)),ROW(BF1))))</f>
        <v>#NUM!</v>
      </c>
      <c r="BE144" s="12" t="e">
        <f t="array" ref="BE144">IF(COUNTA($BC$2:$BC$26)&lt;ROW(BG1),"",INDEX($BE$1:$BE$26,SMALL(IF($BC$2:$BC$26&lt;&gt;"",ROW($BC$2:$BC$26)),ROW(BG1))))</f>
        <v>#NUM!</v>
      </c>
      <c r="BF144" s="12" t="e">
        <f t="array" ref="BF144">IF(COUNTA($BC$2:$BC$26)&lt;ROW(BH1),"",INDEX($BF$1:$BF$26,SMALL(IF($BC$2:$BC$26&lt;&gt;"",ROW($BC$2:$BC$26)),ROW(BH1))))</f>
        <v>#NUM!</v>
      </c>
      <c r="BG144" s="12" t="e">
        <f t="array" ref="BG144">IF(COUNTA($BC$2:$BC$26)&lt;ROW(BI1),"",INDEX($BG$1:$BG$26,SMALL(IF($BC$2:$BC$26&lt;&gt;"",ROW($BC$2:$BC$26)),ROW(BI1))))</f>
        <v>#NUM!</v>
      </c>
      <c r="BH144" s="12" t="e">
        <f t="array" ref="BH144">IF(COUNTA($BC$2:$BC$26)&lt;ROW(BJ1),"",INDEX($BH$1:$BH$26,SMALL(IF($BC$2:$BC$26&lt;&gt;"",ROW($BC$2:$BC$26)),ROW(BJ1))))</f>
        <v>#NUM!</v>
      </c>
      <c r="BI144" s="12" t="e">
        <f t="array" ref="BI144">IF(COUNTA($BC$2:$BC$26)&lt;ROW(BK1),"",INDEX($BI$1:$BI$26,SMALL(IF($BC$2:$BC$26&lt;&gt;"",ROW($BC$2:$BC$26)),ROW(BK1))))</f>
        <v>#NUM!</v>
      </c>
      <c r="BJ144" s="12" t="e">
        <f t="array" ref="BJ144">IF(COUNTA($BC$2:$BC$26)&lt;ROW(BL1),"",INDEX($BJ$1:$BJ$26,SMALL(IF($BC$2:$BC$26&lt;&gt;"",ROW($BC$2:$BC$26)),ROW(BL1))))</f>
        <v>#NUM!</v>
      </c>
      <c r="BK144" s="12" t="e">
        <f t="array" ref="BK144">IF(COUNTA($BC$2:$BC$26)&lt;ROW(BM1),"",INDEX($BK$1:$BK$26,SMALL(IF($BC$2:$BC$26&lt;&gt;"",ROW($BC$2:$BC$26)),ROW(BM1))))</f>
        <v>#NUM!</v>
      </c>
      <c r="BL144" s="12" t="e">
        <f t="array" ref="BL144">IF(COUNTA($BC$2:$BC$26)&lt;ROW(BN1),"",INDEX($BL$1:$BL$26,SMALL(IF($BC$2:$BC$26&lt;&gt;"",ROW($BC$2:$BC$26)),ROW(BN1))))</f>
        <v>#NUM!</v>
      </c>
      <c r="BM144" s="12" t="e">
        <f t="array" ref="BM144">IF(COUNTA($BC$2:$BC$26)&lt;ROW(BO1),"",INDEX($BM$1:$BM$26,SMALL(IF($BC$2:$BC$26&lt;&gt;"",ROW($BC$2:$BC$26)),ROW(BO1))))</f>
        <v>#NUM!</v>
      </c>
      <c r="BN144" s="12" t="e">
        <f t="array" ref="BN144">IF(COUNTA($BC$2:$BC$26)&lt;ROW(BP1),"",INDEX($BN$1:$BN$26,SMALL(IF($BC$2:$BC$26&lt;&gt;"",ROW($BC$2:$BC$26)),ROW(BP1))))</f>
        <v>#NUM!</v>
      </c>
      <c r="BO144" s="12" t="e">
        <f t="array" ref="BO144">IF(COUNTA($BC$2:$BC$26)&lt;ROW(BQ1),"",INDEX($BO$1:$BO$26,SMALL(IF($BC$2:$BC$26&lt;&gt;"",ROW($BC$2:$BC$26)),ROW(BQ1))))</f>
        <v>#NUM!</v>
      </c>
      <c r="BP144" s="12" t="e">
        <f t="array" ref="BP144">IF(COUNTA($BC$2:$BC$26)&lt;ROW(BR1),"",INDEX($BP$1:$BP$26,SMALL(IF($BC$2:$BC$26&lt;&gt;"",ROW($BC$2:$BC$26)),ROW(BR1))))</f>
        <v>#NUM!</v>
      </c>
      <c r="BQ144" s="12" t="e">
        <f t="array" ref="BQ144">IF(COUNTA($BC$2:$BC$26)&lt;ROW(BS1),"",INDEX($BQ$1:$BQ$26,SMALL(IF($BC$2:$BC$26&lt;&gt;"",ROW($BC$2:$BC$26)),ROW(BS1))))</f>
        <v>#NUM!</v>
      </c>
      <c r="BR144" s="12" t="e">
        <f t="array" ref="BR144">IF(COUNTA($BC$2:$BC$26)&lt;ROW(BT1),"",INDEX($BR$1:$BR$26,SMALL(IF($BC$2:$BC$26&lt;&gt;"",ROW($BC$2:$BC$26)),ROW(BT1))))</f>
        <v>#NUM!</v>
      </c>
    </row>
    <row r="145" spans="11:70" ht="12.75" customHeight="1" x14ac:dyDescent="0.15">
      <c r="K145" s="12" t="e">
        <f t="array" ref="K145">IF(COUNTA($M$2:$M$136)&lt;ROW(M2),"",INDEX($K$1:$K$136,SMALL(IF($M$2:$M$136&lt;&gt;"",ROW($M$2:$M$136)),ROW(M2))))</f>
        <v>#NUM!</v>
      </c>
      <c r="L145" s="12" t="e">
        <f t="array" ref="L145">IF(COUNTA($M$2:$M$136)&lt;ROW(M2),"",INDEX($L$1:$L$136,SMALL(IF($M$2:$M$136&lt;&gt;"",ROW($M$2:$M$136)),ROW(M2))))</f>
        <v>#NUM!</v>
      </c>
      <c r="M145" s="12" t="e">
        <f t="array" ref="M145">IF(COUNTA($M$2:$M$136)&lt;ROW(M2),"",INDEX($M$1:$M$136,SMALL(IF($M$2:$M$136&lt;&gt;"",ROW($M$2:$M$136)),ROW(M2))))</f>
        <v>#NUM!</v>
      </c>
      <c r="R145" s="12" t="e">
        <f t="array" ref="R145">IF(COUNTA($M$2:$M$136)&lt;ROW(M2),"",INDEX($R$1:$R$136,SMALL(IF($M$2:$M$136&lt;&gt;"",ROW($M$2:$M$136)),ROW(M2))))</f>
        <v>#NUM!</v>
      </c>
      <c r="S145" s="12" t="e">
        <f t="array" ref="S145">IF(COUNTA($M$2:$M$136)&lt;ROW(N2),"",INDEX($S$1:$S$136,SMALL(IF($M$2:$M$136&lt;&gt;"",ROW($M$2:$M$136)),ROW(N2))))</f>
        <v>#NUM!</v>
      </c>
      <c r="T145" s="12" t="e">
        <f t="array" ref="T145">IF(COUNTA($M$2:$M$136)&lt;ROW(M2),"",INDEX($T$1:$T$136,SMALL(IF($M$2:$M$136&lt;&gt;"",ROW($M$2:$M$136)),ROW(M2))))</f>
        <v>#NUM!</v>
      </c>
      <c r="U145" s="12" t="e">
        <f t="array" ref="U145">IF(COUNTA($M$2:$M$136)&lt;ROW(M2),"",INDEX($U$1:$U$136,SMALL(IF($M$2:$M$136&lt;&gt;"",ROW($M$2:$M$136)),ROW(M2))))</f>
        <v>#NUM!</v>
      </c>
      <c r="V145" s="12" t="e">
        <f t="array" ref="V145">IF(COUNTA($M$2:$M$136)&lt;ROW(M2),"",INDEX($V$1:$V$136,SMALL(IF($M$2:$M$136&lt;&gt;"",ROW($M$2:$M$136)),ROW(M2))))</f>
        <v>#NUM!</v>
      </c>
      <c r="W145" s="12" t="e">
        <f t="array" ref="W145">IF(COUNTA($M$2:$M$136)&lt;ROW(M2),"",INDEX($W$1:$W$136,SMALL(IF($M$2:$M$136&lt;&gt;"",ROW($M$2:$M$136)),ROW(M2))))</f>
        <v>#NUM!</v>
      </c>
      <c r="X145" s="12" t="e">
        <f t="array" ref="X145">IF(COUNTA($M$2:$M$136)&lt;ROW(M2),"",INDEX($X$1:$X$136,SMALL(IF($M$2:$M$136&lt;&gt;"",ROW($M$2:$M$136)),ROW(M2))))</f>
        <v>#NUM!</v>
      </c>
      <c r="Y145" s="12" t="e">
        <f t="array" ref="Y145">IF(COUNTA($M$2:$M$136)&lt;ROW(M2),"",INDEX($Y$1:$Y$136,SMALL(IF($M$2:$M$136&lt;&gt;"",ROW($M$2:$M$136)),ROW(M2))))</f>
        <v>#NUM!</v>
      </c>
      <c r="Z145" s="12" t="e">
        <f t="array" ref="Z145">IF(COUNTA($M$2:$M$136)&lt;ROW(M2),"",INDEX($Z$1:$Z$136,SMALL(IF($M$2:$M$136&lt;&gt;"",ROW($M$2:$M$136)),ROW(M2))))</f>
        <v>#NUM!</v>
      </c>
      <c r="AA145" s="12" t="e">
        <f t="array" ref="AA145">IF(COUNTA($M$2:$M$136)&lt;ROW(M2),"",INDEX($AA$1:$AA$136,SMALL(IF($M$2:$M$136&lt;&gt;"",ROW($M$2:$M$136)),ROW(M2))))</f>
        <v>#NUM!</v>
      </c>
      <c r="AB145" s="12" t="e">
        <f t="array" ref="AB145">IF(COUNTA($M$2:$M$136)&lt;ROW(M2),"",INDEX($AB$1:$AB$136,SMALL(IF($M$2:$M$136&lt;&gt;"",ROW($M$2:$M$136)),ROW(M2))))</f>
        <v>#NUM!</v>
      </c>
      <c r="AC145" s="12" t="e">
        <f t="array" ref="AC145">IF(COUNTA($M$2:$M$136)&lt;ROW(M2),"",INDEX($AC$1:$AC$136,SMALL(IF($M$2:$M$136&lt;&gt;"",ROW($M$2:$M$136)),ROW(M2))))</f>
        <v>#NUM!</v>
      </c>
      <c r="AD145" s="12" t="e">
        <f t="array" ref="AD145">IF(COUNTA($M$2:$M$136)&lt;ROW(M2),"",INDEX($AD$1:$AD$136,SMALL(IF($M$2:$M$136&lt;&gt;"",ROW($M$2:$M$136)),ROW(M2))))</f>
        <v>#NUM!</v>
      </c>
      <c r="AE145" s="12" t="e">
        <f t="array" ref="AE145">IF(COUNTA($M$2:$M$136)&lt;ROW(M2),"",INDEX($AE$1:$AE$136,SMALL(IF($M$2:$M$136&lt;&gt;"",ROW($M$2:$M$136)),ROW(M2))))</f>
        <v>#NUM!</v>
      </c>
      <c r="AF145" s="12" t="e">
        <f t="array" ref="AF145">IF(COUNTA($M$2:$M$136)&lt;ROW(M2),"",INDEX($AF$1:$AF$136,SMALL(IF($M$2:$M$136&lt;&gt;"",ROW($M$2:$M$136)),ROW(M2))))</f>
        <v>#NUM!</v>
      </c>
      <c r="AG145" s="12" t="e">
        <f t="array" ref="AG145">IF(COUNTA($M$2:$M$136)&lt;ROW(M2),"",INDEX($AG$1:$AG$136,SMALL(IF($M$2:$M$136&lt;&gt;"",ROW($M$2:$M$136)),ROW(M2))))</f>
        <v>#NUM!</v>
      </c>
      <c r="AH145" s="12" t="e">
        <f t="array" ref="AH145">IF(COUNTA($M$2:$M$136)&lt;ROW(M2),"",INDEX($AH$1:$AH$136,SMALL(IF($M$2:$M$136&lt;&gt;"",ROW($M$2:$M$136)),ROW(M2))))</f>
        <v>#NUM!</v>
      </c>
      <c r="AI145" s="12" t="e">
        <f t="array" ref="AI145">IF(COUNTA($M$2:$M$136)&lt;ROW(M2),"",INDEX($AI$1:$AI$136,SMALL(IF($M$2:$M$136&lt;&gt;"",ROW($M$2:$M$136)),ROW(M2))))</f>
        <v>#NUM!</v>
      </c>
      <c r="AJ145" s="12" t="e">
        <f t="array" ref="AJ145">IF(COUNTA($M$2:$M$136)&lt;ROW(M2),"",INDEX($AJ$1:$AJ$136,SMALL(IF($M$2:$M$136&lt;&gt;"",ROW($M$2:$M$136)),ROW(M2))))</f>
        <v>#NUM!</v>
      </c>
      <c r="AK145" s="12" t="e">
        <f t="array" ref="AK145">IF(COUNTA($M$2:$M$136)&lt;ROW(M2),"",INDEX($AK$1:$AK$136,SMALL(IF($M$2:$M$136&lt;&gt;"",ROW($M$2:$M$136)),ROW(M2))))</f>
        <v>#NUM!</v>
      </c>
      <c r="AL145" s="12" t="e">
        <f t="array" ref="AL145">IF(COUNTA($M$2:$M$136)&lt;ROW(M2),"",INDEX($AL$1:$AL$136,SMALL(IF($M$2:$M$136&lt;&gt;"",ROW($M$2:$M$136)),ROW(M2))))</f>
        <v>#NUM!</v>
      </c>
      <c r="AM145" s="12" t="e">
        <f t="array" ref="AM145">IF(COUNTA($M$2:$M$136)&lt;ROW(M2),"",INDEX($AM$1:$AM$136,SMALL(IF($M$2:$M$136&lt;&gt;"",ROW($M$2:$M$136)),ROW(M2))))</f>
        <v>#NUM!</v>
      </c>
      <c r="AN145" s="12" t="e">
        <f t="array" ref="AN145">IF(COUNTA($M$2:$M$136)&lt;ROW(M2),"",INDEX($AN$1:$AN$136,SMALL(IF($M$2:$M$136&lt;&gt;"",ROW($M$2:$M$136)),ROW(M2))))</f>
        <v>#NUM!</v>
      </c>
      <c r="AO145" s="12" t="e">
        <f t="array" ref="AO145">IF(COUNTA($M$2:$M$136)&lt;ROW(M2),"",INDEX($AO$1:$AO$136,SMALL(IF($M$2:$M$136&lt;&gt;"",ROW($M$2:$M$136)),ROW(M2))))</f>
        <v>#NUM!</v>
      </c>
      <c r="AP145" s="12" t="e">
        <f t="array" ref="AP145">IF(COUNTA($M$2:$M$136)&lt;ROW(M2),"",INDEX($AP$1:$AP$136,SMALL(IF($M$2:$M$136&lt;&gt;"",ROW($M$2:$M$136)),ROW(M2))))</f>
        <v>#NUM!</v>
      </c>
      <c r="AQ145" s="12" t="e">
        <f t="array" ref="AQ145">IF(COUNTA($M$2:$M$136)&lt;ROW(M2),"",INDEX($AQ$1:$AQ$136,SMALL(IF($M$2:$M$136&lt;&gt;"",ROW($M$2:$M$136)),ROW(M2))))</f>
        <v>#NUM!</v>
      </c>
      <c r="AR145" s="12" t="e">
        <f t="array" ref="AR145">IF(COUNTA($M$2:$M$136)&lt;ROW(M2),"",INDEX($AR$1:$AR$136,SMALL(IF($M$2:$M$136&lt;&gt;"",ROW($M$2:$M$136)),ROW(M2))))</f>
        <v>#NUM!</v>
      </c>
      <c r="AS145" s="12" t="e">
        <f t="array" ref="AS145">IF(COUNTA($M$2:$M$136)&lt;ROW(N2),"",INDEX($AS$1:$AS$136,SMALL(IF($M$2:$M$136&lt;&gt;"",ROW($M$2:$M$136)),ROW(N2))))</f>
        <v>#NUM!</v>
      </c>
      <c r="AT145" s="12" t="e">
        <f t="array" ref="AT145">IF(COUNTA($AV$2:$AV$136)&lt;ROW(AV2),"",INDEX($AT$1:$AT$136,SMALL(IF($AV$2:$AV$136&lt;&gt;"",ROW($AV$2:$AV$136)),ROW(AV2))))</f>
        <v>#NUM!</v>
      </c>
      <c r="AU145" s="12" t="e">
        <f t="array" ref="AU145">IF(COUNTA($AV$2:$AV$136)&lt;ROW(AV2),"",INDEX($AU$1:$AU$136,SMALL(IF($AV$2:$AV$136&lt;&gt;"",ROW($AV$2:$AV$136)),ROW(AV2))))</f>
        <v>#NUM!</v>
      </c>
      <c r="AV145" s="12" t="e">
        <f t="array" ref="AV145">IF(COUNTA($AV$2:$AV$136)&lt;ROW(AV2),"",INDEX($AV$1:$AV$136,SMALL(IF($AV$2:$AV$136&lt;&gt;"",ROW($AV$2:$AV$136)),ROW(AV2))))</f>
        <v>#NUM!</v>
      </c>
      <c r="BA145" s="12" t="e">
        <f t="array" ref="BA145">IF(COUNTA($BC$2:$BC$26)&lt;ROW(BC2),"",INDEX($BA$1:$BA$26,SMALL(IF($BC$2:$BC$26&lt;&gt;"",ROW($BC$2:$BC$26)),ROW(BC2))))</f>
        <v>#NUM!</v>
      </c>
      <c r="BB145" s="12" t="e">
        <f t="array" ref="BB145">IF(COUNTA($BC$2:$BC$26)&lt;ROW(BD2),"",INDEX($BB$1:$BB$26,SMALL(IF($BC$2:$BC$26&lt;&gt;"",ROW($BC$2:$BC$26)),ROW(BD2))))</f>
        <v>#NUM!</v>
      </c>
      <c r="BC145" s="12" t="e">
        <f t="array" ref="BC145">IF(COUNTA($BC$2:$BC$26)&lt;ROW(BE2),"",INDEX($BC$1:$BC$26,SMALL(IF($BC$2:$BC$26&lt;&gt;"",ROW($BC$2:$BC$26)),ROW(BE2))))</f>
        <v>#NUM!</v>
      </c>
      <c r="BD145" s="12" t="e">
        <f t="array" ref="BD145">IF(COUNTA($BC$2:$BC$26)&lt;ROW(BF2),"",INDEX($BD$1:$BD$26,SMALL(IF($BC$2:$BC$26&lt;&gt;"",ROW($BC$2:$BC$26)),ROW(BF2))))</f>
        <v>#NUM!</v>
      </c>
      <c r="BE145" s="12" t="e">
        <f t="array" ref="BE145">IF(COUNTA($BC$2:$BC$26)&lt;ROW(BG2),"",INDEX($BE$1:$BE$26,SMALL(IF($BC$2:$BC$26&lt;&gt;"",ROW($BC$2:$BC$26)),ROW(BG2))))</f>
        <v>#NUM!</v>
      </c>
      <c r="BF145" s="12" t="e">
        <f t="array" ref="BF145">IF(COUNTA($BC$2:$BC$26)&lt;ROW(BH2),"",INDEX($BF$1:$BF$26,SMALL(IF($BC$2:$BC$26&lt;&gt;"",ROW($BC$2:$BC$26)),ROW(BH2))))</f>
        <v>#NUM!</v>
      </c>
      <c r="BG145" s="12" t="e">
        <f t="array" ref="BG145">IF(COUNTA($BC$2:$BC$26)&lt;ROW(BI2),"",INDEX($BG$1:$BG$26,SMALL(IF($BC$2:$BC$26&lt;&gt;"",ROW($BC$2:$BC$26)),ROW(BI2))))</f>
        <v>#NUM!</v>
      </c>
      <c r="BH145" s="12" t="e">
        <f t="array" ref="BH145">IF(COUNTA($BC$2:$BC$26)&lt;ROW(BJ2),"",INDEX($BH$1:$BH$26,SMALL(IF($BC$2:$BC$26&lt;&gt;"",ROW($BC$2:$BC$26)),ROW(BJ2))))</f>
        <v>#NUM!</v>
      </c>
      <c r="BI145" s="12" t="e">
        <f t="array" ref="BI145">IF(COUNTA($BC$2:$BC$26)&lt;ROW(BK2),"",INDEX($BI$1:$BI$26,SMALL(IF($BC$2:$BC$26&lt;&gt;"",ROW($BC$2:$BC$26)),ROW(BK2))))</f>
        <v>#NUM!</v>
      </c>
      <c r="BJ145" s="12" t="e">
        <f t="array" ref="BJ145">IF(COUNTA($BC$2:$BC$26)&lt;ROW(BL2),"",INDEX($BJ$1:$BJ$26,SMALL(IF($BC$2:$BC$26&lt;&gt;"",ROW($BC$2:$BC$26)),ROW(BL2))))</f>
        <v>#NUM!</v>
      </c>
      <c r="BK145" s="12" t="e">
        <f t="array" ref="BK145">IF(COUNTA($BC$2:$BC$26)&lt;ROW(BM2),"",INDEX($BK$1:$BK$26,SMALL(IF($BC$2:$BC$26&lt;&gt;"",ROW($BC$2:$BC$26)),ROW(BM2))))</f>
        <v>#NUM!</v>
      </c>
      <c r="BL145" s="12" t="e">
        <f t="array" ref="BL145">IF(COUNTA($BC$2:$BC$26)&lt;ROW(BN2),"",INDEX($BL$1:$BL$26,SMALL(IF($BC$2:$BC$26&lt;&gt;"",ROW($BC$2:$BC$26)),ROW(BN2))))</f>
        <v>#NUM!</v>
      </c>
      <c r="BM145" s="12" t="e">
        <f t="array" ref="BM145">IF(COUNTA($BC$2:$BC$26)&lt;ROW(BO2),"",INDEX($BM$1:$BM$26,SMALL(IF($BC$2:$BC$26&lt;&gt;"",ROW($BC$2:$BC$26)),ROW(BO2))))</f>
        <v>#NUM!</v>
      </c>
      <c r="BN145" s="12" t="e">
        <f t="array" ref="BN145">IF(COUNTA($BC$2:$BC$26)&lt;ROW(BP2),"",INDEX($BN$1:$BN$26,SMALL(IF($BC$2:$BC$26&lt;&gt;"",ROW($BC$2:$BC$26)),ROW(BP2))))</f>
        <v>#NUM!</v>
      </c>
      <c r="BO145" s="12" t="e">
        <f t="array" ref="BO145">IF(COUNTA($BC$2:$BC$26)&lt;ROW(BQ2),"",INDEX($BO$1:$BO$26,SMALL(IF($BC$2:$BC$26&lt;&gt;"",ROW($BC$2:$BC$26)),ROW(BQ2))))</f>
        <v>#NUM!</v>
      </c>
      <c r="BP145" s="12" t="e">
        <f t="array" ref="BP145">IF(COUNTA($BC$2:$BC$26)&lt;ROW(BR2),"",INDEX($BP$1:$BP$26,SMALL(IF($BC$2:$BC$26&lt;&gt;"",ROW($BC$2:$BC$26)),ROW(BR2))))</f>
        <v>#NUM!</v>
      </c>
      <c r="BQ145" s="12" t="e">
        <f t="array" ref="BQ145">IF(COUNTA($BC$2:$BC$26)&lt;ROW(BS2),"",INDEX($BQ$1:$BQ$26,SMALL(IF($BC$2:$BC$26&lt;&gt;"",ROW($BC$2:$BC$26)),ROW(BS2))))</f>
        <v>#NUM!</v>
      </c>
      <c r="BR145" s="12" t="e">
        <f t="array" ref="BR145">IF(COUNTA($BC$2:$BC$26)&lt;ROW(BT2),"",INDEX($BR$1:$BR$26,SMALL(IF($BC$2:$BC$26&lt;&gt;"",ROW($BC$2:$BC$26)),ROW(BT2))))</f>
        <v>#NUM!</v>
      </c>
    </row>
    <row r="146" spans="11:70" ht="12.75" customHeight="1" x14ac:dyDescent="0.15">
      <c r="K146" s="12" t="e">
        <f t="array" ref="K146">IF(COUNTA($M$2:$M$136)&lt;ROW(M3),"",INDEX($K$1:$K$136,SMALL(IF($M$2:$M$136&lt;&gt;"",ROW($M$2:$M$136)),ROW(M3))))</f>
        <v>#NUM!</v>
      </c>
      <c r="L146" s="12" t="e">
        <f t="array" ref="L146">IF(COUNTA($M$2:$M$136)&lt;ROW(M3),"",INDEX($L$1:$L$136,SMALL(IF($M$2:$M$136&lt;&gt;"",ROW($M$2:$M$136)),ROW(M3))))</f>
        <v>#NUM!</v>
      </c>
      <c r="M146" s="12" t="e">
        <f t="array" ref="M146">IF(COUNTA($M$2:$M$136)&lt;ROW(M3),"",INDEX($M$1:$M$136,SMALL(IF($M$2:$M$136&lt;&gt;"",ROW($M$2:$M$136)),ROW(M3))))</f>
        <v>#NUM!</v>
      </c>
      <c r="R146" s="12" t="e">
        <f t="array" ref="R146">IF(COUNTA($M$2:$M$136)&lt;ROW(M3),"",INDEX($R$1:$R$136,SMALL(IF($M$2:$M$136&lt;&gt;"",ROW($M$2:$M$136)),ROW(M3))))</f>
        <v>#NUM!</v>
      </c>
      <c r="S146" s="12" t="e">
        <f t="array" ref="S146">IF(COUNTA($M$2:$M$136)&lt;ROW(N3),"",INDEX($S$1:$S$136,SMALL(IF($M$2:$M$136&lt;&gt;"",ROW($M$2:$M$136)),ROW(N3))))</f>
        <v>#NUM!</v>
      </c>
      <c r="T146" s="12" t="e">
        <f t="array" ref="T146">IF(COUNTA($M$2:$M$136)&lt;ROW(M3),"",INDEX($T$1:$T$136,SMALL(IF($M$2:$M$136&lt;&gt;"",ROW($M$2:$M$136)),ROW(M3))))</f>
        <v>#NUM!</v>
      </c>
      <c r="U146" s="12" t="e">
        <f t="array" ref="U146">IF(COUNTA($M$2:$M$136)&lt;ROW(M3),"",INDEX($U$1:$U$136,SMALL(IF($M$2:$M$136&lt;&gt;"",ROW($M$2:$M$136)),ROW(M3))))</f>
        <v>#NUM!</v>
      </c>
      <c r="V146" s="12" t="e">
        <f t="array" ref="V146">IF(COUNTA($M$2:$M$136)&lt;ROW(M3),"",INDEX($V$1:$V$136,SMALL(IF($M$2:$M$136&lt;&gt;"",ROW($M$2:$M$136)),ROW(M3))))</f>
        <v>#NUM!</v>
      </c>
      <c r="W146" s="12" t="e">
        <f t="array" ref="W146">IF(COUNTA($M$2:$M$136)&lt;ROW(M3),"",INDEX($W$1:$W$136,SMALL(IF($M$2:$M$136&lt;&gt;"",ROW($M$2:$M$136)),ROW(M3))))</f>
        <v>#NUM!</v>
      </c>
      <c r="X146" s="12" t="e">
        <f t="array" ref="X146">IF(COUNTA($M$2:$M$136)&lt;ROW(M3),"",INDEX($X$1:$X$136,SMALL(IF($M$2:$M$136&lt;&gt;"",ROW($M$2:$M$136)),ROW(M3))))</f>
        <v>#NUM!</v>
      </c>
      <c r="Y146" s="12" t="e">
        <f t="array" ref="Y146">IF(COUNTA($M$2:$M$136)&lt;ROW(M3),"",INDEX($Y$1:$Y$136,SMALL(IF($M$2:$M$136&lt;&gt;"",ROW($M$2:$M$136)),ROW(M3))))</f>
        <v>#NUM!</v>
      </c>
      <c r="Z146" s="12" t="e">
        <f t="array" ref="Z146">IF(COUNTA($M$2:$M$136)&lt;ROW(M3),"",INDEX($Z$1:$Z$136,SMALL(IF($M$2:$M$136&lt;&gt;"",ROW($M$2:$M$136)),ROW(M3))))</f>
        <v>#NUM!</v>
      </c>
      <c r="AA146" s="12" t="e">
        <f t="array" ref="AA146">IF(COUNTA($M$2:$M$136)&lt;ROW(M3),"",INDEX($AA$1:$AA$136,SMALL(IF($M$2:$M$136&lt;&gt;"",ROW($M$2:$M$136)),ROW(M3))))</f>
        <v>#NUM!</v>
      </c>
      <c r="AB146" s="12" t="e">
        <f t="array" ref="AB146">IF(COUNTA($M$2:$M$136)&lt;ROW(M3),"",INDEX($AB$1:$AB$136,SMALL(IF($M$2:$M$136&lt;&gt;"",ROW($M$2:$M$136)),ROW(M3))))</f>
        <v>#NUM!</v>
      </c>
      <c r="AC146" s="12" t="e">
        <f t="array" ref="AC146">IF(COUNTA($M$2:$M$136)&lt;ROW(M3),"",INDEX($AC$1:$AC$136,SMALL(IF($M$2:$M$136&lt;&gt;"",ROW($M$2:$M$136)),ROW(M3))))</f>
        <v>#NUM!</v>
      </c>
      <c r="AD146" s="12" t="e">
        <f t="array" ref="AD146">IF(COUNTA($M$2:$M$136)&lt;ROW(M3),"",INDEX($AD$1:$AD$136,SMALL(IF($M$2:$M$136&lt;&gt;"",ROW($M$2:$M$136)),ROW(M3))))</f>
        <v>#NUM!</v>
      </c>
      <c r="AE146" s="12" t="e">
        <f t="array" ref="AE146">IF(COUNTA($M$2:$M$136)&lt;ROW(M3),"",INDEX($AE$1:$AE$136,SMALL(IF($M$2:$M$136&lt;&gt;"",ROW($M$2:$M$136)),ROW(M3))))</f>
        <v>#NUM!</v>
      </c>
      <c r="AF146" s="12" t="e">
        <f t="array" ref="AF146">IF(COUNTA($M$2:$M$136)&lt;ROW(M3),"",INDEX($AF$1:$AF$136,SMALL(IF($M$2:$M$136&lt;&gt;"",ROW($M$2:$M$136)),ROW(M3))))</f>
        <v>#NUM!</v>
      </c>
      <c r="AG146" s="12" t="e">
        <f t="array" ref="AG146">IF(COUNTA($M$2:$M$136)&lt;ROW(M3),"",INDEX($AG$1:$AG$136,SMALL(IF($M$2:$M$136&lt;&gt;"",ROW($M$2:$M$136)),ROW(M3))))</f>
        <v>#NUM!</v>
      </c>
      <c r="AH146" s="12" t="e">
        <f t="array" ref="AH146">IF(COUNTA($M$2:$M$136)&lt;ROW(M3),"",INDEX($AH$1:$AH$136,SMALL(IF($M$2:$M$136&lt;&gt;"",ROW($M$2:$M$136)),ROW(M3))))</f>
        <v>#NUM!</v>
      </c>
      <c r="AI146" s="12" t="e">
        <f t="array" ref="AI146">IF(COUNTA($M$2:$M$136)&lt;ROW(M3),"",INDEX($AI$1:$AI$136,SMALL(IF($M$2:$M$136&lt;&gt;"",ROW($M$2:$M$136)),ROW(M3))))</f>
        <v>#NUM!</v>
      </c>
      <c r="AJ146" s="12" t="e">
        <f t="array" ref="AJ146">IF(COUNTA($M$2:$M$136)&lt;ROW(M3),"",INDEX($AJ$1:$AJ$136,SMALL(IF($M$2:$M$136&lt;&gt;"",ROW($M$2:$M$136)),ROW(M3))))</f>
        <v>#NUM!</v>
      </c>
      <c r="AK146" s="12" t="e">
        <f t="array" ref="AK146">IF(COUNTA($M$2:$M$136)&lt;ROW(M3),"",INDEX($AK$1:$AK$136,SMALL(IF($M$2:$M$136&lt;&gt;"",ROW($M$2:$M$136)),ROW(M3))))</f>
        <v>#NUM!</v>
      </c>
      <c r="AL146" s="12" t="e">
        <f t="array" ref="AL146">IF(COUNTA($M$2:$M$136)&lt;ROW(M3),"",INDEX($AL$1:$AL$136,SMALL(IF($M$2:$M$136&lt;&gt;"",ROW($M$2:$M$136)),ROW(M3))))</f>
        <v>#NUM!</v>
      </c>
      <c r="AM146" s="12" t="e">
        <f t="array" ref="AM146">IF(COUNTA($M$2:$M$136)&lt;ROW(M3),"",INDEX($AM$1:$AM$136,SMALL(IF($M$2:$M$136&lt;&gt;"",ROW($M$2:$M$136)),ROW(M3))))</f>
        <v>#NUM!</v>
      </c>
      <c r="AN146" s="12" t="e">
        <f t="array" ref="AN146">IF(COUNTA($M$2:$M$136)&lt;ROW(M3),"",INDEX($AN$1:$AN$136,SMALL(IF($M$2:$M$136&lt;&gt;"",ROW($M$2:$M$136)),ROW(M3))))</f>
        <v>#NUM!</v>
      </c>
      <c r="AO146" s="12" t="e">
        <f t="array" ref="AO146">IF(COUNTA($M$2:$M$136)&lt;ROW(M3),"",INDEX($AO$1:$AO$136,SMALL(IF($M$2:$M$136&lt;&gt;"",ROW($M$2:$M$136)),ROW(M3))))</f>
        <v>#NUM!</v>
      </c>
      <c r="AP146" s="12" t="e">
        <f t="array" ref="AP146">IF(COUNTA($M$2:$M$136)&lt;ROW(M3),"",INDEX($AP$1:$AP$136,SMALL(IF($M$2:$M$136&lt;&gt;"",ROW($M$2:$M$136)),ROW(M3))))</f>
        <v>#NUM!</v>
      </c>
      <c r="AQ146" s="12" t="e">
        <f t="array" ref="AQ146">IF(COUNTA($M$2:$M$136)&lt;ROW(M3),"",INDEX($AQ$1:$AQ$136,SMALL(IF($M$2:$M$136&lt;&gt;"",ROW($M$2:$M$136)),ROW(M3))))</f>
        <v>#NUM!</v>
      </c>
      <c r="AR146" s="12" t="e">
        <f t="array" ref="AR146">IF(COUNTA($M$2:$M$136)&lt;ROW(M3),"",INDEX($AR$1:$AR$136,SMALL(IF($M$2:$M$136&lt;&gt;"",ROW($M$2:$M$136)),ROW(M3))))</f>
        <v>#NUM!</v>
      </c>
      <c r="AS146" s="12" t="e">
        <f t="array" ref="AS146">IF(COUNTA($M$2:$M$136)&lt;ROW(N3),"",INDEX($AS$1:$AS$136,SMALL(IF($M$2:$M$136&lt;&gt;"",ROW($M$2:$M$136)),ROW(N3))))</f>
        <v>#NUM!</v>
      </c>
      <c r="AT146" s="12" t="e">
        <f t="array" ref="AT146">IF(COUNTA($AV$2:$AV$136)&lt;ROW(AV3),"",INDEX($AT$1:$AT$136,SMALL(IF($AV$2:$AV$136&lt;&gt;"",ROW($AV$2:$AV$136)),ROW(AV3))))</f>
        <v>#NUM!</v>
      </c>
      <c r="AU146" s="12" t="e">
        <f t="array" ref="AU146">IF(COUNTA($AV$2:$AV$136)&lt;ROW(AV3),"",INDEX($AU$1:$AU$136,SMALL(IF($AV$2:$AV$136&lt;&gt;"",ROW($AV$2:$AV$136)),ROW(AV3))))</f>
        <v>#NUM!</v>
      </c>
      <c r="AV146" s="12" t="e">
        <f t="array" ref="AV146">IF(COUNTA($AV$2:$AV$136)&lt;ROW(AV3),"",INDEX($AV$1:$AV$136,SMALL(IF($AV$2:$AV$136&lt;&gt;"",ROW($AV$2:$AV$136)),ROW(AV3))))</f>
        <v>#NUM!</v>
      </c>
      <c r="BA146" s="12" t="e">
        <f t="array" ref="BA146">IF(COUNTA($BC$2:$BC$26)&lt;ROW(BC3),"",INDEX($BA$1:$BA$26,SMALL(IF($BC$2:$BC$26&lt;&gt;"",ROW($BC$2:$BC$26)),ROW(BC3))))</f>
        <v>#NUM!</v>
      </c>
      <c r="BB146" s="12" t="e">
        <f t="array" ref="BB146">IF(COUNTA($BC$2:$BC$26)&lt;ROW(BD3),"",INDEX($BB$1:$BB$26,SMALL(IF($BC$2:$BC$26&lt;&gt;"",ROW($BC$2:$BC$26)),ROW(BD3))))</f>
        <v>#NUM!</v>
      </c>
      <c r="BC146" s="12" t="e">
        <f t="array" ref="BC146">IF(COUNTA($BC$2:$BC$26)&lt;ROW(BE3),"",INDEX($BC$1:$BC$26,SMALL(IF($BC$2:$BC$26&lt;&gt;"",ROW($BC$2:$BC$26)),ROW(BE3))))</f>
        <v>#NUM!</v>
      </c>
      <c r="BD146" s="12" t="e">
        <f t="array" ref="BD146">IF(COUNTA($BC$2:$BC$26)&lt;ROW(BF3),"",INDEX($BD$1:$BD$26,SMALL(IF($BC$2:$BC$26&lt;&gt;"",ROW($BC$2:$BC$26)),ROW(BF3))))</f>
        <v>#NUM!</v>
      </c>
      <c r="BE146" s="12" t="e">
        <f t="array" ref="BE146">IF(COUNTA($BC$2:$BC$26)&lt;ROW(BG3),"",INDEX($BE$1:$BE$26,SMALL(IF($BC$2:$BC$26&lt;&gt;"",ROW($BC$2:$BC$26)),ROW(BG3))))</f>
        <v>#NUM!</v>
      </c>
      <c r="BF146" s="12" t="e">
        <f t="array" ref="BF146">IF(COUNTA($BC$2:$BC$26)&lt;ROW(BH3),"",INDEX($BF$1:$BF$26,SMALL(IF($BC$2:$BC$26&lt;&gt;"",ROW($BC$2:$BC$26)),ROW(BH3))))</f>
        <v>#NUM!</v>
      </c>
      <c r="BG146" s="12" t="e">
        <f t="array" ref="BG146">IF(COUNTA($BC$2:$BC$26)&lt;ROW(BI3),"",INDEX($BG$1:$BG$26,SMALL(IF($BC$2:$BC$26&lt;&gt;"",ROW($BC$2:$BC$26)),ROW(BI3))))</f>
        <v>#NUM!</v>
      </c>
      <c r="BH146" s="12" t="e">
        <f t="array" ref="BH146">IF(COUNTA($BC$2:$BC$26)&lt;ROW(BJ3),"",INDEX($BH$1:$BH$26,SMALL(IF($BC$2:$BC$26&lt;&gt;"",ROW($BC$2:$BC$26)),ROW(BJ3))))</f>
        <v>#NUM!</v>
      </c>
      <c r="BI146" s="12" t="e">
        <f t="array" ref="BI146">IF(COUNTA($BC$2:$BC$26)&lt;ROW(BK3),"",INDEX($BI$1:$BI$26,SMALL(IF($BC$2:$BC$26&lt;&gt;"",ROW($BC$2:$BC$26)),ROW(BK3))))</f>
        <v>#NUM!</v>
      </c>
      <c r="BJ146" s="12" t="e">
        <f t="array" ref="BJ146">IF(COUNTA($BC$2:$BC$26)&lt;ROW(BL3),"",INDEX($BJ$1:$BJ$26,SMALL(IF($BC$2:$BC$26&lt;&gt;"",ROW($BC$2:$BC$26)),ROW(BL3))))</f>
        <v>#NUM!</v>
      </c>
      <c r="BK146" s="12" t="e">
        <f t="array" ref="BK146">IF(COUNTA($BC$2:$BC$26)&lt;ROW(BM3),"",INDEX($BK$1:$BK$26,SMALL(IF($BC$2:$BC$26&lt;&gt;"",ROW($BC$2:$BC$26)),ROW(BM3))))</f>
        <v>#NUM!</v>
      </c>
      <c r="BL146" s="12" t="e">
        <f t="array" ref="BL146">IF(COUNTA($BC$2:$BC$26)&lt;ROW(BN3),"",INDEX($BL$1:$BL$26,SMALL(IF($BC$2:$BC$26&lt;&gt;"",ROW($BC$2:$BC$26)),ROW(BN3))))</f>
        <v>#NUM!</v>
      </c>
      <c r="BM146" s="12" t="e">
        <f t="array" ref="BM146">IF(COUNTA($BC$2:$BC$26)&lt;ROW(BO3),"",INDEX($BM$1:$BM$26,SMALL(IF($BC$2:$BC$26&lt;&gt;"",ROW($BC$2:$BC$26)),ROW(BO3))))</f>
        <v>#NUM!</v>
      </c>
      <c r="BN146" s="12" t="e">
        <f t="array" ref="BN146">IF(COUNTA($BC$2:$BC$26)&lt;ROW(BP3),"",INDEX($BN$1:$BN$26,SMALL(IF($BC$2:$BC$26&lt;&gt;"",ROW($BC$2:$BC$26)),ROW(BP3))))</f>
        <v>#NUM!</v>
      </c>
      <c r="BO146" s="12" t="e">
        <f t="array" ref="BO146">IF(COUNTA($BC$2:$BC$26)&lt;ROW(BQ3),"",INDEX($BO$1:$BO$26,SMALL(IF($BC$2:$BC$26&lt;&gt;"",ROW($BC$2:$BC$26)),ROW(BQ3))))</f>
        <v>#NUM!</v>
      </c>
      <c r="BP146" s="12" t="e">
        <f t="array" ref="BP146">IF(COUNTA($BC$2:$BC$26)&lt;ROW(BR3),"",INDEX($BP$1:$BP$26,SMALL(IF($BC$2:$BC$26&lt;&gt;"",ROW($BC$2:$BC$26)),ROW(BR3))))</f>
        <v>#NUM!</v>
      </c>
      <c r="BQ146" s="12" t="e">
        <f t="array" ref="BQ146">IF(COUNTA($BC$2:$BC$26)&lt;ROW(BS3),"",INDEX($BQ$1:$BQ$26,SMALL(IF($BC$2:$BC$26&lt;&gt;"",ROW($BC$2:$BC$26)),ROW(BS3))))</f>
        <v>#NUM!</v>
      </c>
      <c r="BR146" s="12" t="e">
        <f t="array" ref="BR146">IF(COUNTA($BC$2:$BC$26)&lt;ROW(BT3),"",INDEX($BR$1:$BR$26,SMALL(IF($BC$2:$BC$26&lt;&gt;"",ROW($BC$2:$BC$26)),ROW(BT3))))</f>
        <v>#NUM!</v>
      </c>
    </row>
    <row r="147" spans="11:70" ht="12.75" customHeight="1" x14ac:dyDescent="0.15">
      <c r="K147" s="12" t="e">
        <f t="array" ref="K147">IF(COUNTA($M$2:$M$136)&lt;ROW(M4),"",INDEX($K$1:$K$136,SMALL(IF($M$2:$M$136&lt;&gt;"",ROW($M$2:$M$136)),ROW(M4))))</f>
        <v>#NUM!</v>
      </c>
      <c r="L147" s="12" t="e">
        <f t="array" ref="L147">IF(COUNTA($M$2:$M$136)&lt;ROW(M4),"",INDEX($L$1:$L$136,SMALL(IF($M$2:$M$136&lt;&gt;"",ROW($M$2:$M$136)),ROW(M4))))</f>
        <v>#NUM!</v>
      </c>
      <c r="M147" s="12" t="e">
        <f t="array" ref="M147">IF(COUNTA($M$2:$M$136)&lt;ROW(M4),"",INDEX($M$1:$M$136,SMALL(IF($M$2:$M$136&lt;&gt;"",ROW($M$2:$M$136)),ROW(M4))))</f>
        <v>#NUM!</v>
      </c>
      <c r="R147" s="12" t="e">
        <f t="array" ref="R147">IF(COUNTA($M$2:$M$136)&lt;ROW(M4),"",INDEX($R$1:$R$136,SMALL(IF($M$2:$M$136&lt;&gt;"",ROW($M$2:$M$136)),ROW(M4))))</f>
        <v>#NUM!</v>
      </c>
      <c r="S147" s="12" t="e">
        <f t="array" ref="S147">IF(COUNTA($M$2:$M$136)&lt;ROW(N4),"",INDEX($S$1:$S$136,SMALL(IF($M$2:$M$136&lt;&gt;"",ROW($M$2:$M$136)),ROW(N4))))</f>
        <v>#NUM!</v>
      </c>
      <c r="T147" s="12" t="e">
        <f t="array" ref="T147">IF(COUNTA($M$2:$M$136)&lt;ROW(M4),"",INDEX($T$1:$T$136,SMALL(IF($M$2:$M$136&lt;&gt;"",ROW($M$2:$M$136)),ROW(M4))))</f>
        <v>#NUM!</v>
      </c>
      <c r="U147" s="12" t="e">
        <f t="array" ref="U147">IF(COUNTA($M$2:$M$136)&lt;ROW(M4),"",INDEX($U$1:$U$136,SMALL(IF($M$2:$M$136&lt;&gt;"",ROW($M$2:$M$136)),ROW(M4))))</f>
        <v>#NUM!</v>
      </c>
      <c r="V147" s="12" t="e">
        <f t="array" ref="V147">IF(COUNTA($M$2:$M$136)&lt;ROW(M4),"",INDEX($V$1:$V$136,SMALL(IF($M$2:$M$136&lt;&gt;"",ROW($M$2:$M$136)),ROW(M4))))</f>
        <v>#NUM!</v>
      </c>
      <c r="W147" s="12" t="e">
        <f t="array" ref="W147">IF(COUNTA($M$2:$M$136)&lt;ROW(M4),"",INDEX($W$1:$W$136,SMALL(IF($M$2:$M$136&lt;&gt;"",ROW($M$2:$M$136)),ROW(M4))))</f>
        <v>#NUM!</v>
      </c>
      <c r="X147" s="12" t="e">
        <f t="array" ref="X147">IF(COUNTA($M$2:$M$136)&lt;ROW(M4),"",INDEX($X$1:$X$136,SMALL(IF($M$2:$M$136&lt;&gt;"",ROW($M$2:$M$136)),ROW(M4))))</f>
        <v>#NUM!</v>
      </c>
      <c r="Y147" s="12" t="e">
        <f t="array" ref="Y147">IF(COUNTA($M$2:$M$136)&lt;ROW(M4),"",INDEX($Y$1:$Y$136,SMALL(IF($M$2:$M$136&lt;&gt;"",ROW($M$2:$M$136)),ROW(M4))))</f>
        <v>#NUM!</v>
      </c>
      <c r="Z147" s="12" t="e">
        <f t="array" ref="Z147">IF(COUNTA($M$2:$M$136)&lt;ROW(M4),"",INDEX($Z$1:$Z$136,SMALL(IF($M$2:$M$136&lt;&gt;"",ROW($M$2:$M$136)),ROW(M4))))</f>
        <v>#NUM!</v>
      </c>
      <c r="AA147" s="12" t="e">
        <f t="array" ref="AA147">IF(COUNTA($M$2:$M$136)&lt;ROW(M4),"",INDEX($AA$1:$AA$136,SMALL(IF($M$2:$M$136&lt;&gt;"",ROW($M$2:$M$136)),ROW(M4))))</f>
        <v>#NUM!</v>
      </c>
      <c r="AB147" s="12" t="e">
        <f t="array" ref="AB147">IF(COUNTA($M$2:$M$136)&lt;ROW(M4),"",INDEX($AB$1:$AB$136,SMALL(IF($M$2:$M$136&lt;&gt;"",ROW($M$2:$M$136)),ROW(M4))))</f>
        <v>#NUM!</v>
      </c>
      <c r="AC147" s="12" t="e">
        <f t="array" ref="AC147">IF(COUNTA($M$2:$M$136)&lt;ROW(M4),"",INDEX($AC$1:$AC$136,SMALL(IF($M$2:$M$136&lt;&gt;"",ROW($M$2:$M$136)),ROW(M4))))</f>
        <v>#NUM!</v>
      </c>
      <c r="AD147" s="12" t="e">
        <f t="array" ref="AD147">IF(COUNTA($M$2:$M$136)&lt;ROW(M4),"",INDEX($AD$1:$AD$136,SMALL(IF($M$2:$M$136&lt;&gt;"",ROW($M$2:$M$136)),ROW(M4))))</f>
        <v>#NUM!</v>
      </c>
      <c r="AE147" s="12" t="e">
        <f t="array" ref="AE147">IF(COUNTA($M$2:$M$136)&lt;ROW(M4),"",INDEX($AE$1:$AE$136,SMALL(IF($M$2:$M$136&lt;&gt;"",ROW($M$2:$M$136)),ROW(M4))))</f>
        <v>#NUM!</v>
      </c>
      <c r="AF147" s="12" t="e">
        <f t="array" ref="AF147">IF(COUNTA($M$2:$M$136)&lt;ROW(M4),"",INDEX($AF$1:$AF$136,SMALL(IF($M$2:$M$136&lt;&gt;"",ROW($M$2:$M$136)),ROW(M4))))</f>
        <v>#NUM!</v>
      </c>
      <c r="AG147" s="12" t="e">
        <f t="array" ref="AG147">IF(COUNTA($M$2:$M$136)&lt;ROW(M4),"",INDEX($AG$1:$AG$136,SMALL(IF($M$2:$M$136&lt;&gt;"",ROW($M$2:$M$136)),ROW(M4))))</f>
        <v>#NUM!</v>
      </c>
      <c r="AH147" s="12" t="e">
        <f t="array" ref="AH147">IF(COUNTA($M$2:$M$136)&lt;ROW(M4),"",INDEX($AH$1:$AH$136,SMALL(IF($M$2:$M$136&lt;&gt;"",ROW($M$2:$M$136)),ROW(M4))))</f>
        <v>#NUM!</v>
      </c>
      <c r="AI147" s="12" t="e">
        <f t="array" ref="AI147">IF(COUNTA($M$2:$M$136)&lt;ROW(M4),"",INDEX($AI$1:$AI$136,SMALL(IF($M$2:$M$136&lt;&gt;"",ROW($M$2:$M$136)),ROW(M4))))</f>
        <v>#NUM!</v>
      </c>
      <c r="AJ147" s="12" t="e">
        <f t="array" ref="AJ147">IF(COUNTA($M$2:$M$136)&lt;ROW(M4),"",INDEX($AJ$1:$AJ$136,SMALL(IF($M$2:$M$136&lt;&gt;"",ROW($M$2:$M$136)),ROW(M4))))</f>
        <v>#NUM!</v>
      </c>
      <c r="AK147" s="12" t="e">
        <f t="array" ref="AK147">IF(COUNTA($M$2:$M$136)&lt;ROW(M4),"",INDEX($AK$1:$AK$136,SMALL(IF($M$2:$M$136&lt;&gt;"",ROW($M$2:$M$136)),ROW(M4))))</f>
        <v>#NUM!</v>
      </c>
      <c r="AL147" s="12" t="e">
        <f t="array" ref="AL147">IF(COUNTA($M$2:$M$136)&lt;ROW(M4),"",INDEX($AL$1:$AL$136,SMALL(IF($M$2:$M$136&lt;&gt;"",ROW($M$2:$M$136)),ROW(M4))))</f>
        <v>#NUM!</v>
      </c>
      <c r="AM147" s="12" t="e">
        <f t="array" ref="AM147">IF(COUNTA($M$2:$M$136)&lt;ROW(M4),"",INDEX($AM$1:$AM$136,SMALL(IF($M$2:$M$136&lt;&gt;"",ROW($M$2:$M$136)),ROW(M4))))</f>
        <v>#NUM!</v>
      </c>
      <c r="AN147" s="12" t="e">
        <f t="array" ref="AN147">IF(COUNTA($M$2:$M$136)&lt;ROW(M4),"",INDEX($AN$1:$AN$136,SMALL(IF($M$2:$M$136&lt;&gt;"",ROW($M$2:$M$136)),ROW(M4))))</f>
        <v>#NUM!</v>
      </c>
      <c r="AO147" s="12" t="e">
        <f t="array" ref="AO147">IF(COUNTA($M$2:$M$136)&lt;ROW(M4),"",INDEX($AO$1:$AO$136,SMALL(IF($M$2:$M$136&lt;&gt;"",ROW($M$2:$M$136)),ROW(M4))))</f>
        <v>#NUM!</v>
      </c>
      <c r="AP147" s="12" t="e">
        <f t="array" ref="AP147">IF(COUNTA($M$2:$M$136)&lt;ROW(M4),"",INDEX($AP$1:$AP$136,SMALL(IF($M$2:$M$136&lt;&gt;"",ROW($M$2:$M$136)),ROW(M4))))</f>
        <v>#NUM!</v>
      </c>
      <c r="AQ147" s="12" t="e">
        <f t="array" ref="AQ147">IF(COUNTA($M$2:$M$136)&lt;ROW(M4),"",INDEX($AQ$1:$AQ$136,SMALL(IF($M$2:$M$136&lt;&gt;"",ROW($M$2:$M$136)),ROW(M4))))</f>
        <v>#NUM!</v>
      </c>
      <c r="AR147" s="12" t="e">
        <f t="array" ref="AR147">IF(COUNTA($M$2:$M$136)&lt;ROW(M4),"",INDEX($AR$1:$AR$136,SMALL(IF($M$2:$M$136&lt;&gt;"",ROW($M$2:$M$136)),ROW(M4))))</f>
        <v>#NUM!</v>
      </c>
      <c r="AS147" s="12" t="e">
        <f t="array" ref="AS147">IF(COUNTA($M$2:$M$136)&lt;ROW(N4),"",INDEX($AS$1:$AS$136,SMALL(IF($M$2:$M$136&lt;&gt;"",ROW($M$2:$M$136)),ROW(N4))))</f>
        <v>#NUM!</v>
      </c>
      <c r="AT147" s="12" t="e">
        <f t="array" ref="AT147">IF(COUNTA($AV$2:$AV$136)&lt;ROW(AV4),"",INDEX($AT$1:$AT$136,SMALL(IF($AV$2:$AV$136&lt;&gt;"",ROW($AV$2:$AV$136)),ROW(AV4))))</f>
        <v>#NUM!</v>
      </c>
      <c r="AU147" s="12" t="e">
        <f t="array" ref="AU147">IF(COUNTA($AV$2:$AV$136)&lt;ROW(AV4),"",INDEX($AU$1:$AU$136,SMALL(IF($AV$2:$AV$136&lt;&gt;"",ROW($AV$2:$AV$136)),ROW(AV4))))</f>
        <v>#NUM!</v>
      </c>
      <c r="AV147" s="12" t="e">
        <f t="array" ref="AV147">IF(COUNTA($AV$2:$AV$136)&lt;ROW(AV4),"",INDEX($AV$1:$AV$136,SMALL(IF($AV$2:$AV$136&lt;&gt;"",ROW($AV$2:$AV$136)),ROW(AV4))))</f>
        <v>#NUM!</v>
      </c>
      <c r="BA147" s="12" t="e">
        <f t="array" ref="BA147">IF(COUNTA($BC$2:$BC$26)&lt;ROW(BC4),"",INDEX($BA$1:$BA$26,SMALL(IF($BC$2:$BC$26&lt;&gt;"",ROW($BC$2:$BC$26)),ROW(BC4))))</f>
        <v>#NUM!</v>
      </c>
      <c r="BB147" s="12" t="e">
        <f t="array" ref="BB147">IF(COUNTA($BC$2:$BC$26)&lt;ROW(BD4),"",INDEX($BB$1:$BB$26,SMALL(IF($BC$2:$BC$26&lt;&gt;"",ROW($BC$2:$BC$26)),ROW(BD4))))</f>
        <v>#NUM!</v>
      </c>
      <c r="BC147" s="12" t="e">
        <f t="array" ref="BC147">IF(COUNTA($BC$2:$BC$26)&lt;ROW(BE4),"",INDEX($BC$1:$BC$26,SMALL(IF($BC$2:$BC$26&lt;&gt;"",ROW($BC$2:$BC$26)),ROW(BE4))))</f>
        <v>#NUM!</v>
      </c>
      <c r="BD147" s="12" t="e">
        <f t="array" ref="BD147">IF(COUNTA($BC$2:$BC$26)&lt;ROW(BF4),"",INDEX($BD$1:$BD$26,SMALL(IF($BC$2:$BC$26&lt;&gt;"",ROW($BC$2:$BC$26)),ROW(BF4))))</f>
        <v>#NUM!</v>
      </c>
      <c r="BE147" s="12" t="e">
        <f t="array" ref="BE147">IF(COUNTA($BC$2:$BC$26)&lt;ROW(BG4),"",INDEX($BE$1:$BE$26,SMALL(IF($BC$2:$BC$26&lt;&gt;"",ROW($BC$2:$BC$26)),ROW(BG4))))</f>
        <v>#NUM!</v>
      </c>
      <c r="BF147" s="12" t="e">
        <f t="array" ref="BF147">IF(COUNTA($BC$2:$BC$26)&lt;ROW(BH4),"",INDEX($BF$1:$BF$26,SMALL(IF($BC$2:$BC$26&lt;&gt;"",ROW($BC$2:$BC$26)),ROW(BH4))))</f>
        <v>#NUM!</v>
      </c>
      <c r="BG147" s="12" t="e">
        <f t="array" ref="BG147">IF(COUNTA($BC$2:$BC$26)&lt;ROW(BI4),"",INDEX($BG$1:$BG$26,SMALL(IF($BC$2:$BC$26&lt;&gt;"",ROW($BC$2:$BC$26)),ROW(BI4))))</f>
        <v>#NUM!</v>
      </c>
      <c r="BH147" s="12" t="e">
        <f t="array" ref="BH147">IF(COUNTA($BC$2:$BC$26)&lt;ROW(BJ4),"",INDEX($BH$1:$BH$26,SMALL(IF($BC$2:$BC$26&lt;&gt;"",ROW($BC$2:$BC$26)),ROW(BJ4))))</f>
        <v>#NUM!</v>
      </c>
      <c r="BI147" s="12" t="e">
        <f t="array" ref="BI147">IF(COUNTA($BC$2:$BC$26)&lt;ROW(BK4),"",INDEX($BI$1:$BI$26,SMALL(IF($BC$2:$BC$26&lt;&gt;"",ROW($BC$2:$BC$26)),ROW(BK4))))</f>
        <v>#NUM!</v>
      </c>
      <c r="BJ147" s="12" t="e">
        <f t="array" ref="BJ147">IF(COUNTA($BC$2:$BC$26)&lt;ROW(BL4),"",INDEX($BJ$1:$BJ$26,SMALL(IF($BC$2:$BC$26&lt;&gt;"",ROW($BC$2:$BC$26)),ROW(BL4))))</f>
        <v>#NUM!</v>
      </c>
      <c r="BK147" s="12" t="e">
        <f t="array" ref="BK147">IF(COUNTA($BC$2:$BC$26)&lt;ROW(BM4),"",INDEX($BK$1:$BK$26,SMALL(IF($BC$2:$BC$26&lt;&gt;"",ROW($BC$2:$BC$26)),ROW(BM4))))</f>
        <v>#NUM!</v>
      </c>
      <c r="BL147" s="12" t="e">
        <f t="array" ref="BL147">IF(COUNTA($BC$2:$BC$26)&lt;ROW(BN4),"",INDEX($BL$1:$BL$26,SMALL(IF($BC$2:$BC$26&lt;&gt;"",ROW($BC$2:$BC$26)),ROW(BN4))))</f>
        <v>#NUM!</v>
      </c>
      <c r="BM147" s="12" t="e">
        <f t="array" ref="BM147">IF(COUNTA($BC$2:$BC$26)&lt;ROW(BO4),"",INDEX($BM$1:$BM$26,SMALL(IF($BC$2:$BC$26&lt;&gt;"",ROW($BC$2:$BC$26)),ROW(BO4))))</f>
        <v>#NUM!</v>
      </c>
      <c r="BN147" s="12" t="e">
        <f t="array" ref="BN147">IF(COUNTA($BC$2:$BC$26)&lt;ROW(BP4),"",INDEX($BN$1:$BN$26,SMALL(IF($BC$2:$BC$26&lt;&gt;"",ROW($BC$2:$BC$26)),ROW(BP4))))</f>
        <v>#NUM!</v>
      </c>
      <c r="BO147" s="12" t="e">
        <f t="array" ref="BO147">IF(COUNTA($BC$2:$BC$26)&lt;ROW(BQ4),"",INDEX($BO$1:$BO$26,SMALL(IF($BC$2:$BC$26&lt;&gt;"",ROW($BC$2:$BC$26)),ROW(BQ4))))</f>
        <v>#NUM!</v>
      </c>
      <c r="BP147" s="12" t="e">
        <f t="array" ref="BP147">IF(COUNTA($BC$2:$BC$26)&lt;ROW(BR4),"",INDEX($BP$1:$BP$26,SMALL(IF($BC$2:$BC$26&lt;&gt;"",ROW($BC$2:$BC$26)),ROW(BR4))))</f>
        <v>#NUM!</v>
      </c>
      <c r="BQ147" s="12" t="e">
        <f t="array" ref="BQ147">IF(COUNTA($BC$2:$BC$26)&lt;ROW(BS4),"",INDEX($BQ$1:$BQ$26,SMALL(IF($BC$2:$BC$26&lt;&gt;"",ROW($BC$2:$BC$26)),ROW(BS4))))</f>
        <v>#NUM!</v>
      </c>
      <c r="BR147" s="12" t="e">
        <f t="array" ref="BR147">IF(COUNTA($BC$2:$BC$26)&lt;ROW(BT4),"",INDEX($BR$1:$BR$26,SMALL(IF($BC$2:$BC$26&lt;&gt;"",ROW($BC$2:$BC$26)),ROW(BT4))))</f>
        <v>#NUM!</v>
      </c>
    </row>
    <row r="148" spans="11:70" ht="12.75" customHeight="1" x14ac:dyDescent="0.15">
      <c r="K148" s="12" t="e">
        <f t="array" ref="K148">IF(COUNTA($M$2:$M$136)&lt;ROW(M5),"",INDEX($K$1:$K$136,SMALL(IF($M$2:$M$136&lt;&gt;"",ROW($M$2:$M$136)),ROW(M5))))</f>
        <v>#NUM!</v>
      </c>
      <c r="L148" s="12" t="e">
        <f t="array" ref="L148">IF(COUNTA($M$2:$M$136)&lt;ROW(M5),"",INDEX($L$1:$L$136,SMALL(IF($M$2:$M$136&lt;&gt;"",ROW($M$2:$M$136)),ROW(M5))))</f>
        <v>#NUM!</v>
      </c>
      <c r="M148" s="12" t="e">
        <f t="array" ref="M148">IF(COUNTA($M$2:$M$136)&lt;ROW(M5),"",INDEX($M$1:$M$136,SMALL(IF($M$2:$M$136&lt;&gt;"",ROW($M$2:$M$136)),ROW(M5))))</f>
        <v>#NUM!</v>
      </c>
      <c r="R148" s="12" t="e">
        <f t="array" ref="R148">IF(COUNTA($M$2:$M$136)&lt;ROW(M5),"",INDEX($R$1:$R$136,SMALL(IF($M$2:$M$136&lt;&gt;"",ROW($M$2:$M$136)),ROW(M5))))</f>
        <v>#NUM!</v>
      </c>
      <c r="S148" s="12" t="e">
        <f t="array" ref="S148">IF(COUNTA($M$2:$M$136)&lt;ROW(N5),"",INDEX($S$1:$S$136,SMALL(IF($M$2:$M$136&lt;&gt;"",ROW($M$2:$M$136)),ROW(N5))))</f>
        <v>#NUM!</v>
      </c>
      <c r="T148" s="12" t="e">
        <f t="array" ref="T148">IF(COUNTA($M$2:$M$136)&lt;ROW(M5),"",INDEX($T$1:$T$136,SMALL(IF($M$2:$M$136&lt;&gt;"",ROW($M$2:$M$136)),ROW(M5))))</f>
        <v>#NUM!</v>
      </c>
      <c r="U148" s="12" t="e">
        <f t="array" ref="U148">IF(COUNTA($M$2:$M$136)&lt;ROW(M5),"",INDEX($U$1:$U$136,SMALL(IF($M$2:$M$136&lt;&gt;"",ROW($M$2:$M$136)),ROW(M5))))</f>
        <v>#NUM!</v>
      </c>
      <c r="V148" s="12" t="e">
        <f t="array" ref="V148">IF(COUNTA($M$2:$M$136)&lt;ROW(M5),"",INDEX($V$1:$V$136,SMALL(IF($M$2:$M$136&lt;&gt;"",ROW($M$2:$M$136)),ROW(M5))))</f>
        <v>#NUM!</v>
      </c>
      <c r="W148" s="12" t="e">
        <f t="array" ref="W148">IF(COUNTA($M$2:$M$136)&lt;ROW(M5),"",INDEX($W$1:$W$136,SMALL(IF($M$2:$M$136&lt;&gt;"",ROW($M$2:$M$136)),ROW(M5))))</f>
        <v>#NUM!</v>
      </c>
      <c r="X148" s="12" t="e">
        <f t="array" ref="X148">IF(COUNTA($M$2:$M$136)&lt;ROW(M5),"",INDEX($X$1:$X$136,SMALL(IF($M$2:$M$136&lt;&gt;"",ROW($M$2:$M$136)),ROW(M5))))</f>
        <v>#NUM!</v>
      </c>
      <c r="Y148" s="12" t="e">
        <f t="array" ref="Y148">IF(COUNTA($M$2:$M$136)&lt;ROW(M5),"",INDEX($Y$1:$Y$136,SMALL(IF($M$2:$M$136&lt;&gt;"",ROW($M$2:$M$136)),ROW(M5))))</f>
        <v>#NUM!</v>
      </c>
      <c r="Z148" s="12" t="e">
        <f t="array" ref="Z148">IF(COUNTA($M$2:$M$136)&lt;ROW(M5),"",INDEX($Z$1:$Z$136,SMALL(IF($M$2:$M$136&lt;&gt;"",ROW($M$2:$M$136)),ROW(M5))))</f>
        <v>#NUM!</v>
      </c>
      <c r="AA148" s="12" t="e">
        <f t="array" ref="AA148">IF(COUNTA($M$2:$M$136)&lt;ROW(M5),"",INDEX($AA$1:$AA$136,SMALL(IF($M$2:$M$136&lt;&gt;"",ROW($M$2:$M$136)),ROW(M5))))</f>
        <v>#NUM!</v>
      </c>
      <c r="AB148" s="12" t="e">
        <f t="array" ref="AB148">IF(COUNTA($M$2:$M$136)&lt;ROW(M5),"",INDEX($AB$1:$AB$136,SMALL(IF($M$2:$M$136&lt;&gt;"",ROW($M$2:$M$136)),ROW(M5))))</f>
        <v>#NUM!</v>
      </c>
      <c r="AC148" s="12" t="e">
        <f t="array" ref="AC148">IF(COUNTA($M$2:$M$136)&lt;ROW(M5),"",INDEX($AC$1:$AC$136,SMALL(IF($M$2:$M$136&lt;&gt;"",ROW($M$2:$M$136)),ROW(M5))))</f>
        <v>#NUM!</v>
      </c>
      <c r="AD148" s="12" t="e">
        <f t="array" ref="AD148">IF(COUNTA($M$2:$M$136)&lt;ROW(M5),"",INDEX($AD$1:$AD$136,SMALL(IF($M$2:$M$136&lt;&gt;"",ROW($M$2:$M$136)),ROW(M5))))</f>
        <v>#NUM!</v>
      </c>
      <c r="AE148" s="12" t="e">
        <f t="array" ref="AE148">IF(COUNTA($M$2:$M$136)&lt;ROW(M5),"",INDEX($AE$1:$AE$136,SMALL(IF($M$2:$M$136&lt;&gt;"",ROW($M$2:$M$136)),ROW(M5))))</f>
        <v>#NUM!</v>
      </c>
      <c r="AF148" s="12" t="e">
        <f t="array" ref="AF148">IF(COUNTA($M$2:$M$136)&lt;ROW(M5),"",INDEX($AF$1:$AF$136,SMALL(IF($M$2:$M$136&lt;&gt;"",ROW($M$2:$M$136)),ROW(M5))))</f>
        <v>#NUM!</v>
      </c>
      <c r="AG148" s="12" t="e">
        <f t="array" ref="AG148">IF(COUNTA($M$2:$M$136)&lt;ROW(M5),"",INDEX($AG$1:$AG$136,SMALL(IF($M$2:$M$136&lt;&gt;"",ROW($M$2:$M$136)),ROW(M5))))</f>
        <v>#NUM!</v>
      </c>
      <c r="AH148" s="12" t="e">
        <f t="array" ref="AH148">IF(COUNTA($M$2:$M$136)&lt;ROW(M5),"",INDEX($AH$1:$AH$136,SMALL(IF($M$2:$M$136&lt;&gt;"",ROW($M$2:$M$136)),ROW(M5))))</f>
        <v>#NUM!</v>
      </c>
      <c r="AI148" s="12" t="e">
        <f t="array" ref="AI148">IF(COUNTA($M$2:$M$136)&lt;ROW(M5),"",INDEX($AI$1:$AI$136,SMALL(IF($M$2:$M$136&lt;&gt;"",ROW($M$2:$M$136)),ROW(M5))))</f>
        <v>#NUM!</v>
      </c>
      <c r="AJ148" s="12" t="e">
        <f t="array" ref="AJ148">IF(COUNTA($M$2:$M$136)&lt;ROW(M5),"",INDEX($AJ$1:$AJ$136,SMALL(IF($M$2:$M$136&lt;&gt;"",ROW($M$2:$M$136)),ROW(M5))))</f>
        <v>#NUM!</v>
      </c>
      <c r="AK148" s="12" t="e">
        <f t="array" ref="AK148">IF(COUNTA($M$2:$M$136)&lt;ROW(M5),"",INDEX($AK$1:$AK$136,SMALL(IF($M$2:$M$136&lt;&gt;"",ROW($M$2:$M$136)),ROW(M5))))</f>
        <v>#NUM!</v>
      </c>
      <c r="AL148" s="12" t="e">
        <f t="array" ref="AL148">IF(COUNTA($M$2:$M$136)&lt;ROW(M5),"",INDEX($AL$1:$AL$136,SMALL(IF($M$2:$M$136&lt;&gt;"",ROW($M$2:$M$136)),ROW(M5))))</f>
        <v>#NUM!</v>
      </c>
      <c r="AM148" s="12" t="e">
        <f t="array" ref="AM148">IF(COUNTA($M$2:$M$136)&lt;ROW(M5),"",INDEX($AM$1:$AM$136,SMALL(IF($M$2:$M$136&lt;&gt;"",ROW($M$2:$M$136)),ROW(M5))))</f>
        <v>#NUM!</v>
      </c>
      <c r="AN148" s="12" t="e">
        <f t="array" ref="AN148">IF(COUNTA($M$2:$M$136)&lt;ROW(M5),"",INDEX($AN$1:$AN$136,SMALL(IF($M$2:$M$136&lt;&gt;"",ROW($M$2:$M$136)),ROW(M5))))</f>
        <v>#NUM!</v>
      </c>
      <c r="AO148" s="12" t="e">
        <f t="array" ref="AO148">IF(COUNTA($M$2:$M$136)&lt;ROW(M5),"",INDEX($AO$1:$AO$136,SMALL(IF($M$2:$M$136&lt;&gt;"",ROW($M$2:$M$136)),ROW(M5))))</f>
        <v>#NUM!</v>
      </c>
      <c r="AP148" s="12" t="e">
        <f t="array" ref="AP148">IF(COUNTA($M$2:$M$136)&lt;ROW(M5),"",INDEX($AP$1:$AP$136,SMALL(IF($M$2:$M$136&lt;&gt;"",ROW($M$2:$M$136)),ROW(M5))))</f>
        <v>#NUM!</v>
      </c>
      <c r="AQ148" s="12" t="e">
        <f t="array" ref="AQ148">IF(COUNTA($M$2:$M$136)&lt;ROW(M5),"",INDEX($AQ$1:$AQ$136,SMALL(IF($M$2:$M$136&lt;&gt;"",ROW($M$2:$M$136)),ROW(M5))))</f>
        <v>#NUM!</v>
      </c>
      <c r="AR148" s="12" t="e">
        <f t="array" ref="AR148">IF(COUNTA($M$2:$M$136)&lt;ROW(M5),"",INDEX($AR$1:$AR$136,SMALL(IF($M$2:$M$136&lt;&gt;"",ROW($M$2:$M$136)),ROW(M5))))</f>
        <v>#NUM!</v>
      </c>
      <c r="AS148" s="12" t="e">
        <f t="array" ref="AS148">IF(COUNTA($M$2:$M$136)&lt;ROW(N5),"",INDEX($AS$1:$AS$136,SMALL(IF($M$2:$M$136&lt;&gt;"",ROW($M$2:$M$136)),ROW(N5))))</f>
        <v>#NUM!</v>
      </c>
      <c r="AT148" s="12" t="e">
        <f t="array" ref="AT148">IF(COUNTA($AV$2:$AV$136)&lt;ROW(AV5),"",INDEX($AT$1:$AT$136,SMALL(IF($AV$2:$AV$136&lt;&gt;"",ROW($AV$2:$AV$136)),ROW(AV5))))</f>
        <v>#NUM!</v>
      </c>
      <c r="AU148" s="12" t="e">
        <f t="array" ref="AU148">IF(COUNTA($AV$2:$AV$136)&lt;ROW(AV5),"",INDEX($AU$1:$AU$136,SMALL(IF($AV$2:$AV$136&lt;&gt;"",ROW($AV$2:$AV$136)),ROW(AV5))))</f>
        <v>#NUM!</v>
      </c>
      <c r="AV148" s="12" t="e">
        <f t="array" ref="AV148">IF(COUNTA($AV$2:$AV$136)&lt;ROW(AV5),"",INDEX($AV$1:$AV$136,SMALL(IF($AV$2:$AV$136&lt;&gt;"",ROW($AV$2:$AV$136)),ROW(AV5))))</f>
        <v>#NUM!</v>
      </c>
      <c r="BA148" s="12" t="e">
        <f t="array" ref="BA148">IF(COUNTA($BC$2:$BC$26)&lt;ROW(BC5),"",INDEX($BA$1:$BA$26,SMALL(IF($BC$2:$BC$26&lt;&gt;"",ROW($BC$2:$BC$26)),ROW(BC5))))</f>
        <v>#NUM!</v>
      </c>
      <c r="BB148" s="12" t="e">
        <f t="array" ref="BB148">IF(COUNTA($BC$2:$BC$26)&lt;ROW(BD5),"",INDEX($BB$1:$BB$26,SMALL(IF($BC$2:$BC$26&lt;&gt;"",ROW($BC$2:$BC$26)),ROW(BD5))))</f>
        <v>#NUM!</v>
      </c>
      <c r="BC148" s="12" t="e">
        <f t="array" ref="BC148">IF(COUNTA($BC$2:$BC$26)&lt;ROW(BE5),"",INDEX($BC$1:$BC$26,SMALL(IF($BC$2:$BC$26&lt;&gt;"",ROW($BC$2:$BC$26)),ROW(BE5))))</f>
        <v>#NUM!</v>
      </c>
      <c r="BD148" s="12" t="e">
        <f t="array" ref="BD148">IF(COUNTA($BC$2:$BC$26)&lt;ROW(BF5),"",INDEX($BD$1:$BD$26,SMALL(IF($BC$2:$BC$26&lt;&gt;"",ROW($BC$2:$BC$26)),ROW(BF5))))</f>
        <v>#NUM!</v>
      </c>
      <c r="BE148" s="12" t="e">
        <f t="array" ref="BE148">IF(COUNTA($BC$2:$BC$26)&lt;ROW(BG5),"",INDEX($BE$1:$BE$26,SMALL(IF($BC$2:$BC$26&lt;&gt;"",ROW($BC$2:$BC$26)),ROW(BG5))))</f>
        <v>#NUM!</v>
      </c>
      <c r="BF148" s="12" t="e">
        <f t="array" ref="BF148">IF(COUNTA($BC$2:$BC$26)&lt;ROW(BH5),"",INDEX($BF$1:$BF$26,SMALL(IF($BC$2:$BC$26&lt;&gt;"",ROW($BC$2:$BC$26)),ROW(BH5))))</f>
        <v>#NUM!</v>
      </c>
      <c r="BG148" s="12" t="e">
        <f t="array" ref="BG148">IF(COUNTA($BC$2:$BC$26)&lt;ROW(BI5),"",INDEX($BG$1:$BG$26,SMALL(IF($BC$2:$BC$26&lt;&gt;"",ROW($BC$2:$BC$26)),ROW(BI5))))</f>
        <v>#NUM!</v>
      </c>
      <c r="BH148" s="12" t="e">
        <f t="array" ref="BH148">IF(COUNTA($BC$2:$BC$26)&lt;ROW(BJ5),"",INDEX($BH$1:$BH$26,SMALL(IF($BC$2:$BC$26&lt;&gt;"",ROW($BC$2:$BC$26)),ROW(BJ5))))</f>
        <v>#NUM!</v>
      </c>
      <c r="BI148" s="12" t="e">
        <f t="array" ref="BI148">IF(COUNTA($BC$2:$BC$26)&lt;ROW(BK5),"",INDEX($BI$1:$BI$26,SMALL(IF($BC$2:$BC$26&lt;&gt;"",ROW($BC$2:$BC$26)),ROW(BK5))))</f>
        <v>#NUM!</v>
      </c>
      <c r="BJ148" s="12" t="e">
        <f t="array" ref="BJ148">IF(COUNTA($BC$2:$BC$26)&lt;ROW(BL5),"",INDEX($BJ$1:$BJ$26,SMALL(IF($BC$2:$BC$26&lt;&gt;"",ROW($BC$2:$BC$26)),ROW(BL5))))</f>
        <v>#NUM!</v>
      </c>
      <c r="BK148" s="12" t="e">
        <f t="array" ref="BK148">IF(COUNTA($BC$2:$BC$26)&lt;ROW(BM5),"",INDEX($BK$1:$BK$26,SMALL(IF($BC$2:$BC$26&lt;&gt;"",ROW($BC$2:$BC$26)),ROW(BM5))))</f>
        <v>#NUM!</v>
      </c>
      <c r="BL148" s="12" t="e">
        <f t="array" ref="BL148">IF(COUNTA($BC$2:$BC$26)&lt;ROW(BN5),"",INDEX($BL$1:$BL$26,SMALL(IF($BC$2:$BC$26&lt;&gt;"",ROW($BC$2:$BC$26)),ROW(BN5))))</f>
        <v>#NUM!</v>
      </c>
      <c r="BM148" s="12" t="e">
        <f t="array" ref="BM148">IF(COUNTA($BC$2:$BC$26)&lt;ROW(BO5),"",INDEX($BM$1:$BM$26,SMALL(IF($BC$2:$BC$26&lt;&gt;"",ROW($BC$2:$BC$26)),ROW(BO5))))</f>
        <v>#NUM!</v>
      </c>
      <c r="BN148" s="12" t="e">
        <f t="array" ref="BN148">IF(COUNTA($BC$2:$BC$26)&lt;ROW(BP5),"",INDEX($BN$1:$BN$26,SMALL(IF($BC$2:$BC$26&lt;&gt;"",ROW($BC$2:$BC$26)),ROW(BP5))))</f>
        <v>#NUM!</v>
      </c>
      <c r="BO148" s="12" t="e">
        <f t="array" ref="BO148">IF(COUNTA($BC$2:$BC$26)&lt;ROW(BQ5),"",INDEX($BO$1:$BO$26,SMALL(IF($BC$2:$BC$26&lt;&gt;"",ROW($BC$2:$BC$26)),ROW(BQ5))))</f>
        <v>#NUM!</v>
      </c>
      <c r="BP148" s="12" t="e">
        <f t="array" ref="BP148">IF(COUNTA($BC$2:$BC$26)&lt;ROW(BR5),"",INDEX($BP$1:$BP$26,SMALL(IF($BC$2:$BC$26&lt;&gt;"",ROW($BC$2:$BC$26)),ROW(BR5))))</f>
        <v>#NUM!</v>
      </c>
      <c r="BQ148" s="12" t="e">
        <f t="array" ref="BQ148">IF(COUNTA($BC$2:$BC$26)&lt;ROW(BS5),"",INDEX($BQ$1:$BQ$26,SMALL(IF($BC$2:$BC$26&lt;&gt;"",ROW($BC$2:$BC$26)),ROW(BS5))))</f>
        <v>#NUM!</v>
      </c>
      <c r="BR148" s="12" t="e">
        <f t="array" ref="BR148">IF(COUNTA($BC$2:$BC$26)&lt;ROW(BT5),"",INDEX($BR$1:$BR$26,SMALL(IF($BC$2:$BC$26&lt;&gt;"",ROW($BC$2:$BC$26)),ROW(BT5))))</f>
        <v>#NUM!</v>
      </c>
    </row>
    <row r="149" spans="11:70" ht="12.75" customHeight="1" x14ac:dyDescent="0.15">
      <c r="K149" s="12" t="e">
        <f t="array" ref="K149">IF(COUNTA($M$2:$M$136)&lt;ROW(M6),"",INDEX($K$1:$K$136,SMALL(IF($M$2:$M$136&lt;&gt;"",ROW($M$2:$M$136)),ROW(M6))))</f>
        <v>#NUM!</v>
      </c>
      <c r="L149" s="12" t="e">
        <f t="array" ref="L149">IF(COUNTA($M$2:$M$136)&lt;ROW(M6),"",INDEX($L$1:$L$136,SMALL(IF($M$2:$M$136&lt;&gt;"",ROW($M$2:$M$136)),ROW(M6))))</f>
        <v>#NUM!</v>
      </c>
      <c r="M149" s="12" t="e">
        <f t="array" ref="M149">IF(COUNTA($M$2:$M$136)&lt;ROW(M6),"",INDEX($M$1:$M$136,SMALL(IF($M$2:$M$136&lt;&gt;"",ROW($M$2:$M$136)),ROW(M6))))</f>
        <v>#NUM!</v>
      </c>
      <c r="R149" s="12" t="e">
        <f t="array" ref="R149">IF(COUNTA($M$2:$M$136)&lt;ROW(M6),"",INDEX($R$1:$R$136,SMALL(IF($M$2:$M$136&lt;&gt;"",ROW($M$2:$M$136)),ROW(M6))))</f>
        <v>#NUM!</v>
      </c>
      <c r="S149" s="12" t="e">
        <f t="array" ref="S149">IF(COUNTA($M$2:$M$136)&lt;ROW(N6),"",INDEX($S$1:$S$136,SMALL(IF($M$2:$M$136&lt;&gt;"",ROW($M$2:$M$136)),ROW(N6))))</f>
        <v>#NUM!</v>
      </c>
      <c r="T149" s="12" t="e">
        <f t="array" ref="T149">IF(COUNTA($M$2:$M$136)&lt;ROW(M6),"",INDEX($T$1:$T$136,SMALL(IF($M$2:$M$136&lt;&gt;"",ROW($M$2:$M$136)),ROW(M6))))</f>
        <v>#NUM!</v>
      </c>
      <c r="U149" s="12" t="e">
        <f t="array" ref="U149">IF(COUNTA($M$2:$M$136)&lt;ROW(M6),"",INDEX($U$1:$U$136,SMALL(IF($M$2:$M$136&lt;&gt;"",ROW($M$2:$M$136)),ROW(M6))))</f>
        <v>#NUM!</v>
      </c>
      <c r="V149" s="12" t="e">
        <f t="array" ref="V149">IF(COUNTA($M$2:$M$136)&lt;ROW(M6),"",INDEX($V$1:$V$136,SMALL(IF($M$2:$M$136&lt;&gt;"",ROW($M$2:$M$136)),ROW(M6))))</f>
        <v>#NUM!</v>
      </c>
      <c r="W149" s="12" t="e">
        <f t="array" ref="W149">IF(COUNTA($M$2:$M$136)&lt;ROW(M6),"",INDEX($W$1:$W$136,SMALL(IF($M$2:$M$136&lt;&gt;"",ROW($M$2:$M$136)),ROW(M6))))</f>
        <v>#NUM!</v>
      </c>
      <c r="X149" s="12" t="e">
        <f t="array" ref="X149">IF(COUNTA($M$2:$M$136)&lt;ROW(M6),"",INDEX($X$1:$X$136,SMALL(IF($M$2:$M$136&lt;&gt;"",ROW($M$2:$M$136)),ROW(M6))))</f>
        <v>#NUM!</v>
      </c>
      <c r="Y149" s="12" t="e">
        <f t="array" ref="Y149">IF(COUNTA($M$2:$M$136)&lt;ROW(M6),"",INDEX($Y$1:$Y$136,SMALL(IF($M$2:$M$136&lt;&gt;"",ROW($M$2:$M$136)),ROW(M6))))</f>
        <v>#NUM!</v>
      </c>
      <c r="Z149" s="12" t="e">
        <f t="array" ref="Z149">IF(COUNTA($M$2:$M$136)&lt;ROW(M6),"",INDEX($Z$1:$Z$136,SMALL(IF($M$2:$M$136&lt;&gt;"",ROW($M$2:$M$136)),ROW(M6))))</f>
        <v>#NUM!</v>
      </c>
      <c r="AA149" s="12" t="e">
        <f t="array" ref="AA149">IF(COUNTA($M$2:$M$136)&lt;ROW(M6),"",INDEX($AA$1:$AA$136,SMALL(IF($M$2:$M$136&lt;&gt;"",ROW($M$2:$M$136)),ROW(M6))))</f>
        <v>#NUM!</v>
      </c>
      <c r="AB149" s="12" t="e">
        <f t="array" ref="AB149">IF(COUNTA($M$2:$M$136)&lt;ROW(M6),"",INDEX($AB$1:$AB$136,SMALL(IF($M$2:$M$136&lt;&gt;"",ROW($M$2:$M$136)),ROW(M6))))</f>
        <v>#NUM!</v>
      </c>
      <c r="AC149" s="12" t="e">
        <f t="array" ref="AC149">IF(COUNTA($M$2:$M$136)&lt;ROW(M6),"",INDEX($AC$1:$AC$136,SMALL(IF($M$2:$M$136&lt;&gt;"",ROW($M$2:$M$136)),ROW(M6))))</f>
        <v>#NUM!</v>
      </c>
      <c r="AD149" s="12" t="e">
        <f t="array" ref="AD149">IF(COUNTA($M$2:$M$136)&lt;ROW(M6),"",INDEX($AD$1:$AD$136,SMALL(IF($M$2:$M$136&lt;&gt;"",ROW($M$2:$M$136)),ROW(M6))))</f>
        <v>#NUM!</v>
      </c>
      <c r="AE149" s="12" t="e">
        <f t="array" ref="AE149">IF(COUNTA($M$2:$M$136)&lt;ROW(M6),"",INDEX($AE$1:$AE$136,SMALL(IF($M$2:$M$136&lt;&gt;"",ROW($M$2:$M$136)),ROW(M6))))</f>
        <v>#NUM!</v>
      </c>
      <c r="AF149" s="12" t="e">
        <f t="array" ref="AF149">IF(COUNTA($M$2:$M$136)&lt;ROW(M6),"",INDEX($AF$1:$AF$136,SMALL(IF($M$2:$M$136&lt;&gt;"",ROW($M$2:$M$136)),ROW(M6))))</f>
        <v>#NUM!</v>
      </c>
      <c r="AG149" s="12" t="e">
        <f t="array" ref="AG149">IF(COUNTA($M$2:$M$136)&lt;ROW(M6),"",INDEX($AG$1:$AG$136,SMALL(IF($M$2:$M$136&lt;&gt;"",ROW($M$2:$M$136)),ROW(M6))))</f>
        <v>#NUM!</v>
      </c>
      <c r="AH149" s="12" t="e">
        <f t="array" ref="AH149">IF(COUNTA($M$2:$M$136)&lt;ROW(M6),"",INDEX($AH$1:$AH$136,SMALL(IF($M$2:$M$136&lt;&gt;"",ROW($M$2:$M$136)),ROW(M6))))</f>
        <v>#NUM!</v>
      </c>
      <c r="AI149" s="12" t="e">
        <f t="array" ref="AI149">IF(COUNTA($M$2:$M$136)&lt;ROW(M6),"",INDEX($AI$1:$AI$136,SMALL(IF($M$2:$M$136&lt;&gt;"",ROW($M$2:$M$136)),ROW(M6))))</f>
        <v>#NUM!</v>
      </c>
      <c r="AJ149" s="12" t="e">
        <f t="array" ref="AJ149">IF(COUNTA($M$2:$M$136)&lt;ROW(M6),"",INDEX($AJ$1:$AJ$136,SMALL(IF($M$2:$M$136&lt;&gt;"",ROW($M$2:$M$136)),ROW(M6))))</f>
        <v>#NUM!</v>
      </c>
      <c r="AK149" s="12" t="e">
        <f t="array" ref="AK149">IF(COUNTA($M$2:$M$136)&lt;ROW(M6),"",INDEX($AK$1:$AK$136,SMALL(IF($M$2:$M$136&lt;&gt;"",ROW($M$2:$M$136)),ROW(M6))))</f>
        <v>#NUM!</v>
      </c>
      <c r="AL149" s="12" t="e">
        <f t="array" ref="AL149">IF(COUNTA($M$2:$M$136)&lt;ROW(M6),"",INDEX($AL$1:$AL$136,SMALL(IF($M$2:$M$136&lt;&gt;"",ROW($M$2:$M$136)),ROW(M6))))</f>
        <v>#NUM!</v>
      </c>
      <c r="AM149" s="12" t="e">
        <f t="array" ref="AM149">IF(COUNTA($M$2:$M$136)&lt;ROW(M6),"",INDEX($AM$1:$AM$136,SMALL(IF($M$2:$M$136&lt;&gt;"",ROW($M$2:$M$136)),ROW(M6))))</f>
        <v>#NUM!</v>
      </c>
      <c r="AN149" s="12" t="e">
        <f t="array" ref="AN149">IF(COUNTA($M$2:$M$136)&lt;ROW(M6),"",INDEX($AN$1:$AN$136,SMALL(IF($M$2:$M$136&lt;&gt;"",ROW($M$2:$M$136)),ROW(M6))))</f>
        <v>#NUM!</v>
      </c>
      <c r="AO149" s="12" t="e">
        <f t="array" ref="AO149">IF(COUNTA($M$2:$M$136)&lt;ROW(M6),"",INDEX($AO$1:$AO$136,SMALL(IF($M$2:$M$136&lt;&gt;"",ROW($M$2:$M$136)),ROW(M6))))</f>
        <v>#NUM!</v>
      </c>
      <c r="AP149" s="12" t="e">
        <f t="array" ref="AP149">IF(COUNTA($M$2:$M$136)&lt;ROW(M6),"",INDEX($AP$1:$AP$136,SMALL(IF($M$2:$M$136&lt;&gt;"",ROW($M$2:$M$136)),ROW(M6))))</f>
        <v>#NUM!</v>
      </c>
      <c r="AQ149" s="12" t="e">
        <f t="array" ref="AQ149">IF(COUNTA($M$2:$M$136)&lt;ROW(M6),"",INDEX($AQ$1:$AQ$136,SMALL(IF($M$2:$M$136&lt;&gt;"",ROW($M$2:$M$136)),ROW(M6))))</f>
        <v>#NUM!</v>
      </c>
      <c r="AR149" s="12" t="e">
        <f t="array" ref="AR149">IF(COUNTA($M$2:$M$136)&lt;ROW(M6),"",INDEX($AR$1:$AR$136,SMALL(IF($M$2:$M$136&lt;&gt;"",ROW($M$2:$M$136)),ROW(M6))))</f>
        <v>#NUM!</v>
      </c>
      <c r="AS149" s="12" t="e">
        <f t="array" ref="AS149">IF(COUNTA($M$2:$M$136)&lt;ROW(N6),"",INDEX($AS$1:$AS$136,SMALL(IF($M$2:$M$136&lt;&gt;"",ROW($M$2:$M$136)),ROW(N6))))</f>
        <v>#NUM!</v>
      </c>
      <c r="AT149" s="12" t="e">
        <f t="array" ref="AT149">IF(COUNTA($AV$2:$AV$136)&lt;ROW(AV6),"",INDEX($AT$1:$AT$136,SMALL(IF($AV$2:$AV$136&lt;&gt;"",ROW($AV$2:$AV$136)),ROW(AV6))))</f>
        <v>#NUM!</v>
      </c>
      <c r="AU149" s="12" t="e">
        <f t="array" ref="AU149">IF(COUNTA($AV$2:$AV$136)&lt;ROW(AV6),"",INDEX($AU$1:$AU$136,SMALL(IF($AV$2:$AV$136&lt;&gt;"",ROW($AV$2:$AV$136)),ROW(AV6))))</f>
        <v>#NUM!</v>
      </c>
      <c r="AV149" s="12" t="e">
        <f t="array" ref="AV149">IF(COUNTA($AV$2:$AV$136)&lt;ROW(AV6),"",INDEX($AV$1:$AV$136,SMALL(IF($AV$2:$AV$136&lt;&gt;"",ROW($AV$2:$AV$136)),ROW(AV6))))</f>
        <v>#NUM!</v>
      </c>
      <c r="BA149" s="12" t="e">
        <f t="array" ref="BA149">IF(COUNTA($BC$2:$BC$26)&lt;ROW(BC6),"",INDEX($BA$1:$BA$26,SMALL(IF($BC$2:$BC$26&lt;&gt;"",ROW($BC$2:$BC$26)),ROW(BC6))))</f>
        <v>#NUM!</v>
      </c>
      <c r="BB149" s="12" t="e">
        <f t="array" ref="BB149">IF(COUNTA($BC$2:$BC$26)&lt;ROW(BD6),"",INDEX($BB$1:$BB$26,SMALL(IF($BC$2:$BC$26&lt;&gt;"",ROW($BC$2:$BC$26)),ROW(BD6))))</f>
        <v>#NUM!</v>
      </c>
      <c r="BC149" s="12" t="e">
        <f t="array" ref="BC149">IF(COUNTA($BC$2:$BC$26)&lt;ROW(BE6),"",INDEX($BC$1:$BC$26,SMALL(IF($BC$2:$BC$26&lt;&gt;"",ROW($BC$2:$BC$26)),ROW(BE6))))</f>
        <v>#NUM!</v>
      </c>
      <c r="BD149" s="12" t="e">
        <f t="array" ref="BD149">IF(COUNTA($BC$2:$BC$26)&lt;ROW(BF6),"",INDEX($BD$1:$BD$26,SMALL(IF($BC$2:$BC$26&lt;&gt;"",ROW($BC$2:$BC$26)),ROW(BF6))))</f>
        <v>#NUM!</v>
      </c>
      <c r="BE149" s="12" t="e">
        <f t="array" ref="BE149">IF(COUNTA($BC$2:$BC$26)&lt;ROW(BG6),"",INDEX($BE$1:$BE$26,SMALL(IF($BC$2:$BC$26&lt;&gt;"",ROW($BC$2:$BC$26)),ROW(BG6))))</f>
        <v>#NUM!</v>
      </c>
      <c r="BF149" s="12" t="e">
        <f t="array" ref="BF149">IF(COUNTA($BC$2:$BC$26)&lt;ROW(BH6),"",INDEX($BF$1:$BF$26,SMALL(IF($BC$2:$BC$26&lt;&gt;"",ROW($BC$2:$BC$26)),ROW(BH6))))</f>
        <v>#NUM!</v>
      </c>
      <c r="BG149" s="12" t="e">
        <f t="array" ref="BG149">IF(COUNTA($BC$2:$BC$26)&lt;ROW(BI6),"",INDEX($BG$1:$BG$26,SMALL(IF($BC$2:$BC$26&lt;&gt;"",ROW($BC$2:$BC$26)),ROW(BI6))))</f>
        <v>#NUM!</v>
      </c>
      <c r="BH149" s="12" t="e">
        <f t="array" ref="BH149">IF(COUNTA($BC$2:$BC$26)&lt;ROW(BJ6),"",INDEX($BH$1:$BH$26,SMALL(IF($BC$2:$BC$26&lt;&gt;"",ROW($BC$2:$BC$26)),ROW(BJ6))))</f>
        <v>#NUM!</v>
      </c>
      <c r="BI149" s="12" t="e">
        <f t="array" ref="BI149">IF(COUNTA($BC$2:$BC$26)&lt;ROW(BK6),"",INDEX($BI$1:$BI$26,SMALL(IF($BC$2:$BC$26&lt;&gt;"",ROW($BC$2:$BC$26)),ROW(BK6))))</f>
        <v>#NUM!</v>
      </c>
      <c r="BJ149" s="12" t="e">
        <f t="array" ref="BJ149">IF(COUNTA($BC$2:$BC$26)&lt;ROW(BL6),"",INDEX($BJ$1:$BJ$26,SMALL(IF($BC$2:$BC$26&lt;&gt;"",ROW($BC$2:$BC$26)),ROW(BL6))))</f>
        <v>#NUM!</v>
      </c>
      <c r="BK149" s="12" t="e">
        <f t="array" ref="BK149">IF(COUNTA($BC$2:$BC$26)&lt;ROW(BM6),"",INDEX($BK$1:$BK$26,SMALL(IF($BC$2:$BC$26&lt;&gt;"",ROW($BC$2:$BC$26)),ROW(BM6))))</f>
        <v>#NUM!</v>
      </c>
      <c r="BL149" s="12" t="e">
        <f t="array" ref="BL149">IF(COUNTA($BC$2:$BC$26)&lt;ROW(BN6),"",INDEX($BL$1:$BL$26,SMALL(IF($BC$2:$BC$26&lt;&gt;"",ROW($BC$2:$BC$26)),ROW(BN6))))</f>
        <v>#NUM!</v>
      </c>
      <c r="BM149" s="12" t="e">
        <f t="array" ref="BM149">IF(COUNTA($BC$2:$BC$26)&lt;ROW(BO6),"",INDEX($BM$1:$BM$26,SMALL(IF($BC$2:$BC$26&lt;&gt;"",ROW($BC$2:$BC$26)),ROW(BO6))))</f>
        <v>#NUM!</v>
      </c>
      <c r="BN149" s="12" t="e">
        <f t="array" ref="BN149">IF(COUNTA($BC$2:$BC$26)&lt;ROW(BP6),"",INDEX($BN$1:$BN$26,SMALL(IF($BC$2:$BC$26&lt;&gt;"",ROW($BC$2:$BC$26)),ROW(BP6))))</f>
        <v>#NUM!</v>
      </c>
      <c r="BO149" s="12" t="e">
        <f t="array" ref="BO149">IF(COUNTA($BC$2:$BC$26)&lt;ROW(BQ6),"",INDEX($BO$1:$BO$26,SMALL(IF($BC$2:$BC$26&lt;&gt;"",ROW($BC$2:$BC$26)),ROW(BQ6))))</f>
        <v>#NUM!</v>
      </c>
      <c r="BP149" s="12" t="e">
        <f t="array" ref="BP149">IF(COUNTA($BC$2:$BC$26)&lt;ROW(BR6),"",INDEX($BP$1:$BP$26,SMALL(IF($BC$2:$BC$26&lt;&gt;"",ROW($BC$2:$BC$26)),ROW(BR6))))</f>
        <v>#NUM!</v>
      </c>
      <c r="BQ149" s="12" t="e">
        <f t="array" ref="BQ149">IF(COUNTA($BC$2:$BC$26)&lt;ROW(BS6),"",INDEX($BQ$1:$BQ$26,SMALL(IF($BC$2:$BC$26&lt;&gt;"",ROW($BC$2:$BC$26)),ROW(BS6))))</f>
        <v>#NUM!</v>
      </c>
      <c r="BR149" s="12" t="e">
        <f t="array" ref="BR149">IF(COUNTA($BC$2:$BC$26)&lt;ROW(BT6),"",INDEX($BR$1:$BR$26,SMALL(IF($BC$2:$BC$26&lt;&gt;"",ROW($BC$2:$BC$26)),ROW(BT6))))</f>
        <v>#NUM!</v>
      </c>
    </row>
    <row r="150" spans="11:70" ht="12.75" customHeight="1" x14ac:dyDescent="0.15">
      <c r="K150" s="12" t="e">
        <f t="array" ref="K150">IF(COUNTA($M$2:$M$136)&lt;ROW(M7),"",INDEX($K$1:$K$136,SMALL(IF($M$2:$M$136&lt;&gt;"",ROW($M$2:$M$136)),ROW(M7))))</f>
        <v>#NUM!</v>
      </c>
      <c r="L150" s="12" t="e">
        <f t="array" ref="L150">IF(COUNTA($M$2:$M$136)&lt;ROW(M7),"",INDEX($L$1:$L$136,SMALL(IF($M$2:$M$136&lt;&gt;"",ROW($M$2:$M$136)),ROW(M7))))</f>
        <v>#NUM!</v>
      </c>
      <c r="M150" s="12" t="e">
        <f t="array" ref="M150">IF(COUNTA($M$2:$M$136)&lt;ROW(M7),"",INDEX($M$1:$M$136,SMALL(IF($M$2:$M$136&lt;&gt;"",ROW($M$2:$M$136)),ROW(M7))))</f>
        <v>#NUM!</v>
      </c>
      <c r="R150" s="12" t="e">
        <f t="array" ref="R150">IF(COUNTA($M$2:$M$136)&lt;ROW(M7),"",INDEX($R$1:$R$136,SMALL(IF($M$2:$M$136&lt;&gt;"",ROW($M$2:$M$136)),ROW(M7))))</f>
        <v>#NUM!</v>
      </c>
      <c r="S150" s="12" t="e">
        <f t="array" ref="S150">IF(COUNTA($M$2:$M$136)&lt;ROW(N7),"",INDEX($S$1:$S$136,SMALL(IF($M$2:$M$136&lt;&gt;"",ROW($M$2:$M$136)),ROW(N7))))</f>
        <v>#NUM!</v>
      </c>
      <c r="T150" s="12" t="e">
        <f t="array" ref="T150">IF(COUNTA($M$2:$M$136)&lt;ROW(M7),"",INDEX($T$1:$T$136,SMALL(IF($M$2:$M$136&lt;&gt;"",ROW($M$2:$M$136)),ROW(M7))))</f>
        <v>#NUM!</v>
      </c>
      <c r="U150" s="12" t="e">
        <f t="array" ref="U150">IF(COUNTA($M$2:$M$136)&lt;ROW(M7),"",INDEX($U$1:$U$136,SMALL(IF($M$2:$M$136&lt;&gt;"",ROW($M$2:$M$136)),ROW(M7))))</f>
        <v>#NUM!</v>
      </c>
      <c r="V150" s="12" t="e">
        <f t="array" ref="V150">IF(COUNTA($M$2:$M$136)&lt;ROW(M7),"",INDEX($V$1:$V$136,SMALL(IF($M$2:$M$136&lt;&gt;"",ROW($M$2:$M$136)),ROW(M7))))</f>
        <v>#NUM!</v>
      </c>
      <c r="W150" s="12" t="e">
        <f t="array" ref="W150">IF(COUNTA($M$2:$M$136)&lt;ROW(M7),"",INDEX($W$1:$W$136,SMALL(IF($M$2:$M$136&lt;&gt;"",ROW($M$2:$M$136)),ROW(M7))))</f>
        <v>#NUM!</v>
      </c>
      <c r="X150" s="12" t="e">
        <f t="array" ref="X150">IF(COUNTA($M$2:$M$136)&lt;ROW(M7),"",INDEX($X$1:$X$136,SMALL(IF($M$2:$M$136&lt;&gt;"",ROW($M$2:$M$136)),ROW(M7))))</f>
        <v>#NUM!</v>
      </c>
      <c r="Y150" s="12" t="e">
        <f t="array" ref="Y150">IF(COUNTA($M$2:$M$136)&lt;ROW(M7),"",INDEX($Y$1:$Y$136,SMALL(IF($M$2:$M$136&lt;&gt;"",ROW($M$2:$M$136)),ROW(M7))))</f>
        <v>#NUM!</v>
      </c>
      <c r="Z150" s="12" t="e">
        <f t="array" ref="Z150">IF(COUNTA($M$2:$M$136)&lt;ROW(M7),"",INDEX($Z$1:$Z$136,SMALL(IF($M$2:$M$136&lt;&gt;"",ROW($M$2:$M$136)),ROW(M7))))</f>
        <v>#NUM!</v>
      </c>
      <c r="AA150" s="12" t="e">
        <f t="array" ref="AA150">IF(COUNTA($M$2:$M$136)&lt;ROW(M7),"",INDEX($AA$1:$AA$136,SMALL(IF($M$2:$M$136&lt;&gt;"",ROW($M$2:$M$136)),ROW(M7))))</f>
        <v>#NUM!</v>
      </c>
      <c r="AB150" s="12" t="e">
        <f t="array" ref="AB150">IF(COUNTA($M$2:$M$136)&lt;ROW(M7),"",INDEX($AB$1:$AB$136,SMALL(IF($M$2:$M$136&lt;&gt;"",ROW($M$2:$M$136)),ROW(M7))))</f>
        <v>#NUM!</v>
      </c>
      <c r="AC150" s="12" t="e">
        <f t="array" ref="AC150">IF(COUNTA($M$2:$M$136)&lt;ROW(M7),"",INDEX($AC$1:$AC$136,SMALL(IF($M$2:$M$136&lt;&gt;"",ROW($M$2:$M$136)),ROW(M7))))</f>
        <v>#NUM!</v>
      </c>
      <c r="AD150" s="12" t="e">
        <f t="array" ref="AD150">IF(COUNTA($M$2:$M$136)&lt;ROW(M7),"",INDEX($AD$1:$AD$136,SMALL(IF($M$2:$M$136&lt;&gt;"",ROW($M$2:$M$136)),ROW(M7))))</f>
        <v>#NUM!</v>
      </c>
      <c r="AE150" s="12" t="e">
        <f t="array" ref="AE150">IF(COUNTA($M$2:$M$136)&lt;ROW(M7),"",INDEX($AE$1:$AE$136,SMALL(IF($M$2:$M$136&lt;&gt;"",ROW($M$2:$M$136)),ROW(M7))))</f>
        <v>#NUM!</v>
      </c>
      <c r="AF150" s="12" t="e">
        <f t="array" ref="AF150">IF(COUNTA($M$2:$M$136)&lt;ROW(M7),"",INDEX($AF$1:$AF$136,SMALL(IF($M$2:$M$136&lt;&gt;"",ROW($M$2:$M$136)),ROW(M7))))</f>
        <v>#NUM!</v>
      </c>
      <c r="AG150" s="12" t="e">
        <f t="array" ref="AG150">IF(COUNTA($M$2:$M$136)&lt;ROW(M7),"",INDEX($AG$1:$AG$136,SMALL(IF($M$2:$M$136&lt;&gt;"",ROW($M$2:$M$136)),ROW(M7))))</f>
        <v>#NUM!</v>
      </c>
      <c r="AH150" s="12" t="e">
        <f t="array" ref="AH150">IF(COUNTA($M$2:$M$136)&lt;ROW(M7),"",INDEX($AH$1:$AH$136,SMALL(IF($M$2:$M$136&lt;&gt;"",ROW($M$2:$M$136)),ROW(M7))))</f>
        <v>#NUM!</v>
      </c>
      <c r="AI150" s="12" t="e">
        <f t="array" ref="AI150">IF(COUNTA($M$2:$M$136)&lt;ROW(M7),"",INDEX($AI$1:$AI$136,SMALL(IF($M$2:$M$136&lt;&gt;"",ROW($M$2:$M$136)),ROW(M7))))</f>
        <v>#NUM!</v>
      </c>
      <c r="AJ150" s="12" t="e">
        <f t="array" ref="AJ150">IF(COUNTA($M$2:$M$136)&lt;ROW(M7),"",INDEX($AJ$1:$AJ$136,SMALL(IF($M$2:$M$136&lt;&gt;"",ROW($M$2:$M$136)),ROW(M7))))</f>
        <v>#NUM!</v>
      </c>
      <c r="AK150" s="12" t="e">
        <f t="array" ref="AK150">IF(COUNTA($M$2:$M$136)&lt;ROW(M7),"",INDEX($AK$1:$AK$136,SMALL(IF($M$2:$M$136&lt;&gt;"",ROW($M$2:$M$136)),ROW(M7))))</f>
        <v>#NUM!</v>
      </c>
      <c r="AL150" s="12" t="e">
        <f t="array" ref="AL150">IF(COUNTA($M$2:$M$136)&lt;ROW(M7),"",INDEX($AL$1:$AL$136,SMALL(IF($M$2:$M$136&lt;&gt;"",ROW($M$2:$M$136)),ROW(M7))))</f>
        <v>#NUM!</v>
      </c>
      <c r="AM150" s="12" t="e">
        <f t="array" ref="AM150">IF(COUNTA($M$2:$M$136)&lt;ROW(M7),"",INDEX($AM$1:$AM$136,SMALL(IF($M$2:$M$136&lt;&gt;"",ROW($M$2:$M$136)),ROW(M7))))</f>
        <v>#NUM!</v>
      </c>
      <c r="AN150" s="12" t="e">
        <f t="array" ref="AN150">IF(COUNTA($M$2:$M$136)&lt;ROW(M7),"",INDEX($AN$1:$AN$136,SMALL(IF($M$2:$M$136&lt;&gt;"",ROW($M$2:$M$136)),ROW(M7))))</f>
        <v>#NUM!</v>
      </c>
      <c r="AO150" s="12" t="e">
        <f t="array" ref="AO150">IF(COUNTA($M$2:$M$136)&lt;ROW(M7),"",INDEX($AO$1:$AO$136,SMALL(IF($M$2:$M$136&lt;&gt;"",ROW($M$2:$M$136)),ROW(M7))))</f>
        <v>#NUM!</v>
      </c>
      <c r="AP150" s="12" t="e">
        <f t="array" ref="AP150">IF(COUNTA($M$2:$M$136)&lt;ROW(M7),"",INDEX($AP$1:$AP$136,SMALL(IF($M$2:$M$136&lt;&gt;"",ROW($M$2:$M$136)),ROW(M7))))</f>
        <v>#NUM!</v>
      </c>
      <c r="AQ150" s="12" t="e">
        <f t="array" ref="AQ150">IF(COUNTA($M$2:$M$136)&lt;ROW(M7),"",INDEX($AQ$1:$AQ$136,SMALL(IF($M$2:$M$136&lt;&gt;"",ROW($M$2:$M$136)),ROW(M7))))</f>
        <v>#NUM!</v>
      </c>
      <c r="AR150" s="12" t="e">
        <f t="array" ref="AR150">IF(COUNTA($M$2:$M$136)&lt;ROW(M7),"",INDEX($AR$1:$AR$136,SMALL(IF($M$2:$M$136&lt;&gt;"",ROW($M$2:$M$136)),ROW(M7))))</f>
        <v>#NUM!</v>
      </c>
      <c r="AS150" s="12" t="e">
        <f t="array" ref="AS150">IF(COUNTA($M$2:$M$136)&lt;ROW(N7),"",INDEX($AS$1:$AS$136,SMALL(IF($M$2:$M$136&lt;&gt;"",ROW($M$2:$M$136)),ROW(N7))))</f>
        <v>#NUM!</v>
      </c>
      <c r="AT150" s="12" t="e">
        <f t="array" ref="AT150">IF(COUNTA($AV$2:$AV$136)&lt;ROW(AV7),"",INDEX($AT$1:$AT$136,SMALL(IF($AV$2:$AV$136&lt;&gt;"",ROW($AV$2:$AV$136)),ROW(AV7))))</f>
        <v>#NUM!</v>
      </c>
      <c r="AU150" s="12" t="e">
        <f t="array" ref="AU150">IF(COUNTA($AV$2:$AV$136)&lt;ROW(AV7),"",INDEX($AU$1:$AU$136,SMALL(IF($AV$2:$AV$136&lt;&gt;"",ROW($AV$2:$AV$136)),ROW(AV7))))</f>
        <v>#NUM!</v>
      </c>
      <c r="AV150" s="12" t="e">
        <f t="array" ref="AV150">IF(COUNTA($AV$2:$AV$136)&lt;ROW(AV7),"",INDEX($AV$1:$AV$136,SMALL(IF($AV$2:$AV$136&lt;&gt;"",ROW($AV$2:$AV$136)),ROW(AV7))))</f>
        <v>#NUM!</v>
      </c>
      <c r="BA150" s="12" t="e">
        <f t="array" ref="BA150">IF(COUNTA($BC$2:$BC$26)&lt;ROW(BC7),"",INDEX($BA$1:$BA$26,SMALL(IF($BC$2:$BC$26&lt;&gt;"",ROW($BC$2:$BC$26)),ROW(BC7))))</f>
        <v>#NUM!</v>
      </c>
      <c r="BB150" s="12" t="e">
        <f t="array" ref="BB150">IF(COUNTA($BC$2:$BC$26)&lt;ROW(BD7),"",INDEX($BB$1:$BB$26,SMALL(IF($BC$2:$BC$26&lt;&gt;"",ROW($BC$2:$BC$26)),ROW(BD7))))</f>
        <v>#NUM!</v>
      </c>
      <c r="BC150" s="12" t="e">
        <f t="array" ref="BC150">IF(COUNTA($BC$2:$BC$26)&lt;ROW(BE7),"",INDEX($BC$1:$BC$26,SMALL(IF($BC$2:$BC$26&lt;&gt;"",ROW($BC$2:$BC$26)),ROW(BE7))))</f>
        <v>#NUM!</v>
      </c>
      <c r="BD150" s="12" t="e">
        <f t="array" ref="BD150">IF(COUNTA($BC$2:$BC$26)&lt;ROW(BF7),"",INDEX($BD$1:$BD$26,SMALL(IF($BC$2:$BC$26&lt;&gt;"",ROW($BC$2:$BC$26)),ROW(BF7))))</f>
        <v>#NUM!</v>
      </c>
      <c r="BE150" s="12" t="e">
        <f t="array" ref="BE150">IF(COUNTA($BC$2:$BC$26)&lt;ROW(BG7),"",INDEX($BE$1:$BE$26,SMALL(IF($BC$2:$BC$26&lt;&gt;"",ROW($BC$2:$BC$26)),ROW(BG7))))</f>
        <v>#NUM!</v>
      </c>
      <c r="BF150" s="12" t="e">
        <f t="array" ref="BF150">IF(COUNTA($BC$2:$BC$26)&lt;ROW(BH7),"",INDEX($BF$1:$BF$26,SMALL(IF($BC$2:$BC$26&lt;&gt;"",ROW($BC$2:$BC$26)),ROW(BH7))))</f>
        <v>#NUM!</v>
      </c>
      <c r="BG150" s="12" t="e">
        <f t="array" ref="BG150">IF(COUNTA($BC$2:$BC$26)&lt;ROW(BI7),"",INDEX($BG$1:$BG$26,SMALL(IF($BC$2:$BC$26&lt;&gt;"",ROW($BC$2:$BC$26)),ROW(BI7))))</f>
        <v>#NUM!</v>
      </c>
      <c r="BH150" s="12" t="e">
        <f t="array" ref="BH150">IF(COUNTA($BC$2:$BC$26)&lt;ROW(BJ7),"",INDEX($BH$1:$BH$26,SMALL(IF($BC$2:$BC$26&lt;&gt;"",ROW($BC$2:$BC$26)),ROW(BJ7))))</f>
        <v>#NUM!</v>
      </c>
      <c r="BI150" s="12" t="e">
        <f t="array" ref="BI150">IF(COUNTA($BC$2:$BC$26)&lt;ROW(BK7),"",INDEX($BI$1:$BI$26,SMALL(IF($BC$2:$BC$26&lt;&gt;"",ROW($BC$2:$BC$26)),ROW(BK7))))</f>
        <v>#NUM!</v>
      </c>
      <c r="BJ150" s="12" t="e">
        <f t="array" ref="BJ150">IF(COUNTA($BC$2:$BC$26)&lt;ROW(BL7),"",INDEX($BJ$1:$BJ$26,SMALL(IF($BC$2:$BC$26&lt;&gt;"",ROW($BC$2:$BC$26)),ROW(BL7))))</f>
        <v>#NUM!</v>
      </c>
      <c r="BK150" s="12" t="e">
        <f t="array" ref="BK150">IF(COUNTA($BC$2:$BC$26)&lt;ROW(BM7),"",INDEX($BK$1:$BK$26,SMALL(IF($BC$2:$BC$26&lt;&gt;"",ROW($BC$2:$BC$26)),ROW(BM7))))</f>
        <v>#NUM!</v>
      </c>
      <c r="BL150" s="12" t="e">
        <f t="array" ref="BL150">IF(COUNTA($BC$2:$BC$26)&lt;ROW(BN7),"",INDEX($BL$1:$BL$26,SMALL(IF($BC$2:$BC$26&lt;&gt;"",ROW($BC$2:$BC$26)),ROW(BN7))))</f>
        <v>#NUM!</v>
      </c>
      <c r="BM150" s="12" t="e">
        <f t="array" ref="BM150">IF(COUNTA($BC$2:$BC$26)&lt;ROW(BO7),"",INDEX($BM$1:$BM$26,SMALL(IF($BC$2:$BC$26&lt;&gt;"",ROW($BC$2:$BC$26)),ROW(BO7))))</f>
        <v>#NUM!</v>
      </c>
      <c r="BN150" s="12" t="e">
        <f t="array" ref="BN150">IF(COUNTA($BC$2:$BC$26)&lt;ROW(BP7),"",INDEX($BN$1:$BN$26,SMALL(IF($BC$2:$BC$26&lt;&gt;"",ROW($BC$2:$BC$26)),ROW(BP7))))</f>
        <v>#NUM!</v>
      </c>
      <c r="BO150" s="12" t="e">
        <f t="array" ref="BO150">IF(COUNTA($BC$2:$BC$26)&lt;ROW(BQ7),"",INDEX($BO$1:$BO$26,SMALL(IF($BC$2:$BC$26&lt;&gt;"",ROW($BC$2:$BC$26)),ROW(BQ7))))</f>
        <v>#NUM!</v>
      </c>
      <c r="BP150" s="12" t="e">
        <f t="array" ref="BP150">IF(COUNTA($BC$2:$BC$26)&lt;ROW(BR7),"",INDEX($BP$1:$BP$26,SMALL(IF($BC$2:$BC$26&lt;&gt;"",ROW($BC$2:$BC$26)),ROW(BR7))))</f>
        <v>#NUM!</v>
      </c>
      <c r="BQ150" s="12" t="e">
        <f t="array" ref="BQ150">IF(COUNTA($BC$2:$BC$26)&lt;ROW(BS7),"",INDEX($BQ$1:$BQ$26,SMALL(IF($BC$2:$BC$26&lt;&gt;"",ROW($BC$2:$BC$26)),ROW(BS7))))</f>
        <v>#NUM!</v>
      </c>
      <c r="BR150" s="12" t="e">
        <f t="array" ref="BR150">IF(COUNTA($BC$2:$BC$26)&lt;ROW(BT7),"",INDEX($BR$1:$BR$26,SMALL(IF($BC$2:$BC$26&lt;&gt;"",ROW($BC$2:$BC$26)),ROW(BT7))))</f>
        <v>#NUM!</v>
      </c>
    </row>
    <row r="151" spans="11:70" ht="12.75" customHeight="1" x14ac:dyDescent="0.15">
      <c r="K151" s="12" t="e">
        <f t="array" ref="K151">IF(COUNTA($M$2:$M$136)&lt;ROW(M8),"",INDEX($K$1:$K$136,SMALL(IF($M$2:$M$136&lt;&gt;"",ROW($M$2:$M$136)),ROW(M8))))</f>
        <v>#NUM!</v>
      </c>
      <c r="L151" s="12" t="e">
        <f t="array" ref="L151">IF(COUNTA($M$2:$M$136)&lt;ROW(M8),"",INDEX($L$1:$L$136,SMALL(IF($M$2:$M$136&lt;&gt;"",ROW($M$2:$M$136)),ROW(M8))))</f>
        <v>#NUM!</v>
      </c>
      <c r="M151" s="12" t="e">
        <f t="array" ref="M151">IF(COUNTA($M$2:$M$136)&lt;ROW(M8),"",INDEX($M$1:$M$136,SMALL(IF($M$2:$M$136&lt;&gt;"",ROW($M$2:$M$136)),ROW(M8))))</f>
        <v>#NUM!</v>
      </c>
      <c r="R151" s="12" t="e">
        <f t="array" ref="R151">IF(COUNTA($M$2:$M$136)&lt;ROW(M8),"",INDEX($R$1:$R$136,SMALL(IF($M$2:$M$136&lt;&gt;"",ROW($M$2:$M$136)),ROW(M8))))</f>
        <v>#NUM!</v>
      </c>
      <c r="S151" s="12" t="e">
        <f t="array" ref="S151">IF(COUNTA($M$2:$M$136)&lt;ROW(N8),"",INDEX($S$1:$S$136,SMALL(IF($M$2:$M$136&lt;&gt;"",ROW($M$2:$M$136)),ROW(N8))))</f>
        <v>#NUM!</v>
      </c>
      <c r="T151" s="12" t="e">
        <f t="array" ref="T151">IF(COUNTA($M$2:$M$136)&lt;ROW(M8),"",INDEX($T$1:$T$136,SMALL(IF($M$2:$M$136&lt;&gt;"",ROW($M$2:$M$136)),ROW(M8))))</f>
        <v>#NUM!</v>
      </c>
      <c r="U151" s="12" t="e">
        <f t="array" ref="U151">IF(COUNTA($M$2:$M$136)&lt;ROW(M8),"",INDEX($U$1:$U$136,SMALL(IF($M$2:$M$136&lt;&gt;"",ROW($M$2:$M$136)),ROW(M8))))</f>
        <v>#NUM!</v>
      </c>
      <c r="V151" s="12" t="e">
        <f t="array" ref="V151">IF(COUNTA($M$2:$M$136)&lt;ROW(M8),"",INDEX($V$1:$V$136,SMALL(IF($M$2:$M$136&lt;&gt;"",ROW($M$2:$M$136)),ROW(M8))))</f>
        <v>#NUM!</v>
      </c>
      <c r="W151" s="12" t="e">
        <f t="array" ref="W151">IF(COUNTA($M$2:$M$136)&lt;ROW(M8),"",INDEX($W$1:$W$136,SMALL(IF($M$2:$M$136&lt;&gt;"",ROW($M$2:$M$136)),ROW(M8))))</f>
        <v>#NUM!</v>
      </c>
      <c r="X151" s="12" t="e">
        <f t="array" ref="X151">IF(COUNTA($M$2:$M$136)&lt;ROW(M8),"",INDEX($X$1:$X$136,SMALL(IF($M$2:$M$136&lt;&gt;"",ROW($M$2:$M$136)),ROW(M8))))</f>
        <v>#NUM!</v>
      </c>
      <c r="Y151" s="12" t="e">
        <f t="array" ref="Y151">IF(COUNTA($M$2:$M$136)&lt;ROW(M8),"",INDEX($Y$1:$Y$136,SMALL(IF($M$2:$M$136&lt;&gt;"",ROW($M$2:$M$136)),ROW(M8))))</f>
        <v>#NUM!</v>
      </c>
      <c r="Z151" s="12" t="e">
        <f t="array" ref="Z151">IF(COUNTA($M$2:$M$136)&lt;ROW(M8),"",INDEX($Z$1:$Z$136,SMALL(IF($M$2:$M$136&lt;&gt;"",ROW($M$2:$M$136)),ROW(M8))))</f>
        <v>#NUM!</v>
      </c>
      <c r="AA151" s="12" t="e">
        <f t="array" ref="AA151">IF(COUNTA($M$2:$M$136)&lt;ROW(M8),"",INDEX($AA$1:$AA$136,SMALL(IF($M$2:$M$136&lt;&gt;"",ROW($M$2:$M$136)),ROW(M8))))</f>
        <v>#NUM!</v>
      </c>
      <c r="AB151" s="12" t="e">
        <f t="array" ref="AB151">IF(COUNTA($M$2:$M$136)&lt;ROW(M8),"",INDEX($AB$1:$AB$136,SMALL(IF($M$2:$M$136&lt;&gt;"",ROW($M$2:$M$136)),ROW(M8))))</f>
        <v>#NUM!</v>
      </c>
      <c r="AC151" s="12" t="e">
        <f t="array" ref="AC151">IF(COUNTA($M$2:$M$136)&lt;ROW(M8),"",INDEX($AC$1:$AC$136,SMALL(IF($M$2:$M$136&lt;&gt;"",ROW($M$2:$M$136)),ROW(M8))))</f>
        <v>#NUM!</v>
      </c>
      <c r="AD151" s="12" t="e">
        <f t="array" ref="AD151">IF(COUNTA($M$2:$M$136)&lt;ROW(M8),"",INDEX($AD$1:$AD$136,SMALL(IF($M$2:$M$136&lt;&gt;"",ROW($M$2:$M$136)),ROW(M8))))</f>
        <v>#NUM!</v>
      </c>
      <c r="AE151" s="12" t="e">
        <f t="array" ref="AE151">IF(COUNTA($M$2:$M$136)&lt;ROW(M8),"",INDEX($AE$1:$AE$136,SMALL(IF($M$2:$M$136&lt;&gt;"",ROW($M$2:$M$136)),ROW(M8))))</f>
        <v>#NUM!</v>
      </c>
      <c r="AF151" s="12" t="e">
        <f t="array" ref="AF151">IF(COUNTA($M$2:$M$136)&lt;ROW(M8),"",INDEX($AF$1:$AF$136,SMALL(IF($M$2:$M$136&lt;&gt;"",ROW($M$2:$M$136)),ROW(M8))))</f>
        <v>#NUM!</v>
      </c>
      <c r="AG151" s="12" t="e">
        <f t="array" ref="AG151">IF(COUNTA($M$2:$M$136)&lt;ROW(M8),"",INDEX($AG$1:$AG$136,SMALL(IF($M$2:$M$136&lt;&gt;"",ROW($M$2:$M$136)),ROW(M8))))</f>
        <v>#NUM!</v>
      </c>
      <c r="AH151" s="12" t="e">
        <f t="array" ref="AH151">IF(COUNTA($M$2:$M$136)&lt;ROW(M8),"",INDEX($AH$1:$AH$136,SMALL(IF($M$2:$M$136&lt;&gt;"",ROW($M$2:$M$136)),ROW(M8))))</f>
        <v>#NUM!</v>
      </c>
      <c r="AI151" s="12" t="e">
        <f t="array" ref="AI151">IF(COUNTA($M$2:$M$136)&lt;ROW(M8),"",INDEX($AI$1:$AI$136,SMALL(IF($M$2:$M$136&lt;&gt;"",ROW($M$2:$M$136)),ROW(M8))))</f>
        <v>#NUM!</v>
      </c>
      <c r="AJ151" s="12" t="e">
        <f t="array" ref="AJ151">IF(COUNTA($M$2:$M$136)&lt;ROW(M8),"",INDEX($AJ$1:$AJ$136,SMALL(IF($M$2:$M$136&lt;&gt;"",ROW($M$2:$M$136)),ROW(M8))))</f>
        <v>#NUM!</v>
      </c>
      <c r="AK151" s="12" t="e">
        <f t="array" ref="AK151">IF(COUNTA($M$2:$M$136)&lt;ROW(M8),"",INDEX($AK$1:$AK$136,SMALL(IF($M$2:$M$136&lt;&gt;"",ROW($M$2:$M$136)),ROW(M8))))</f>
        <v>#NUM!</v>
      </c>
      <c r="AL151" s="12" t="e">
        <f t="array" ref="AL151">IF(COUNTA($M$2:$M$136)&lt;ROW(M8),"",INDEX($AL$1:$AL$136,SMALL(IF($M$2:$M$136&lt;&gt;"",ROW($M$2:$M$136)),ROW(M8))))</f>
        <v>#NUM!</v>
      </c>
      <c r="AM151" s="12" t="e">
        <f t="array" ref="AM151">IF(COUNTA($M$2:$M$136)&lt;ROW(M8),"",INDEX($AM$1:$AM$136,SMALL(IF($M$2:$M$136&lt;&gt;"",ROW($M$2:$M$136)),ROW(M8))))</f>
        <v>#NUM!</v>
      </c>
      <c r="AN151" s="12" t="e">
        <f t="array" ref="AN151">IF(COUNTA($M$2:$M$136)&lt;ROW(M8),"",INDEX($AN$1:$AN$136,SMALL(IF($M$2:$M$136&lt;&gt;"",ROW($M$2:$M$136)),ROW(M8))))</f>
        <v>#NUM!</v>
      </c>
      <c r="AO151" s="12" t="e">
        <f t="array" ref="AO151">IF(COUNTA($M$2:$M$136)&lt;ROW(M8),"",INDEX($AO$1:$AO$136,SMALL(IF($M$2:$M$136&lt;&gt;"",ROW($M$2:$M$136)),ROW(M8))))</f>
        <v>#NUM!</v>
      </c>
      <c r="AP151" s="12" t="e">
        <f t="array" ref="AP151">IF(COUNTA($M$2:$M$136)&lt;ROW(M8),"",INDEX($AP$1:$AP$136,SMALL(IF($M$2:$M$136&lt;&gt;"",ROW($M$2:$M$136)),ROW(M8))))</f>
        <v>#NUM!</v>
      </c>
      <c r="AQ151" s="12" t="e">
        <f t="array" ref="AQ151">IF(COUNTA($M$2:$M$136)&lt;ROW(M8),"",INDEX($AQ$1:$AQ$136,SMALL(IF($M$2:$M$136&lt;&gt;"",ROW($M$2:$M$136)),ROW(M8))))</f>
        <v>#NUM!</v>
      </c>
      <c r="AR151" s="12" t="e">
        <f t="array" ref="AR151">IF(COUNTA($M$2:$M$136)&lt;ROW(M8),"",INDEX($AR$1:$AR$136,SMALL(IF($M$2:$M$136&lt;&gt;"",ROW($M$2:$M$136)),ROW(M8))))</f>
        <v>#NUM!</v>
      </c>
      <c r="AS151" s="12" t="e">
        <f t="array" ref="AS151">IF(COUNTA($M$2:$M$136)&lt;ROW(N8),"",INDEX($AS$1:$AS$136,SMALL(IF($M$2:$M$136&lt;&gt;"",ROW($M$2:$M$136)),ROW(N8))))</f>
        <v>#NUM!</v>
      </c>
      <c r="AT151" s="12" t="e">
        <f t="array" ref="AT151">IF(COUNTA($AV$2:$AV$136)&lt;ROW(AV8),"",INDEX($AT$1:$AT$136,SMALL(IF($AV$2:$AV$136&lt;&gt;"",ROW($AV$2:$AV$136)),ROW(AV8))))</f>
        <v>#NUM!</v>
      </c>
      <c r="AU151" s="12" t="e">
        <f t="array" ref="AU151">IF(COUNTA($AV$2:$AV$136)&lt;ROW(AV8),"",INDEX($AU$1:$AU$136,SMALL(IF($AV$2:$AV$136&lt;&gt;"",ROW($AV$2:$AV$136)),ROW(AV8))))</f>
        <v>#NUM!</v>
      </c>
      <c r="AV151" s="12" t="e">
        <f t="array" ref="AV151">IF(COUNTA($AV$2:$AV$136)&lt;ROW(AV8),"",INDEX($AV$1:$AV$136,SMALL(IF($AV$2:$AV$136&lt;&gt;"",ROW($AV$2:$AV$136)),ROW(AV8))))</f>
        <v>#NUM!</v>
      </c>
      <c r="BA151" s="12" t="e">
        <f t="array" ref="BA151">IF(COUNTA($BC$2:$BC$26)&lt;ROW(BC8),"",INDEX($BA$1:$BA$26,SMALL(IF($BC$2:$BC$26&lt;&gt;"",ROW($BC$2:$BC$26)),ROW(BC8))))</f>
        <v>#NUM!</v>
      </c>
      <c r="BB151" s="12" t="e">
        <f t="array" ref="BB151">IF(COUNTA($BC$2:$BC$26)&lt;ROW(BD8),"",INDEX($BB$1:$BB$26,SMALL(IF($BC$2:$BC$26&lt;&gt;"",ROW($BC$2:$BC$26)),ROW(BD8))))</f>
        <v>#NUM!</v>
      </c>
      <c r="BC151" s="12" t="e">
        <f t="array" ref="BC151">IF(COUNTA($BC$2:$BC$26)&lt;ROW(BE8),"",INDEX($BC$1:$BC$26,SMALL(IF($BC$2:$BC$26&lt;&gt;"",ROW($BC$2:$BC$26)),ROW(BE8))))</f>
        <v>#NUM!</v>
      </c>
      <c r="BD151" s="12" t="e">
        <f t="array" ref="BD151">IF(COUNTA($BC$2:$BC$26)&lt;ROW(BF8),"",INDEX($BD$1:$BD$26,SMALL(IF($BC$2:$BC$26&lt;&gt;"",ROW($BC$2:$BC$26)),ROW(BF8))))</f>
        <v>#NUM!</v>
      </c>
      <c r="BE151" s="12" t="e">
        <f t="array" ref="BE151">IF(COUNTA($BC$2:$BC$26)&lt;ROW(BG8),"",INDEX($BE$1:$BE$26,SMALL(IF($BC$2:$BC$26&lt;&gt;"",ROW($BC$2:$BC$26)),ROW(BG8))))</f>
        <v>#NUM!</v>
      </c>
      <c r="BF151" s="12" t="e">
        <f t="array" ref="BF151">IF(COUNTA($BC$2:$BC$26)&lt;ROW(BH8),"",INDEX($BF$1:$BF$26,SMALL(IF($BC$2:$BC$26&lt;&gt;"",ROW($BC$2:$BC$26)),ROW(BH8))))</f>
        <v>#NUM!</v>
      </c>
      <c r="BG151" s="12" t="e">
        <f t="array" ref="BG151">IF(COUNTA($BC$2:$BC$26)&lt;ROW(BI8),"",INDEX($BG$1:$BG$26,SMALL(IF($BC$2:$BC$26&lt;&gt;"",ROW($BC$2:$BC$26)),ROW(BI8))))</f>
        <v>#NUM!</v>
      </c>
      <c r="BH151" s="12" t="e">
        <f t="array" ref="BH151">IF(COUNTA($BC$2:$BC$26)&lt;ROW(BJ8),"",INDEX($BH$1:$BH$26,SMALL(IF($BC$2:$BC$26&lt;&gt;"",ROW($BC$2:$BC$26)),ROW(BJ8))))</f>
        <v>#NUM!</v>
      </c>
      <c r="BI151" s="12" t="e">
        <f t="array" ref="BI151">IF(COUNTA($BC$2:$BC$26)&lt;ROW(BK8),"",INDEX($BI$1:$BI$26,SMALL(IF($BC$2:$BC$26&lt;&gt;"",ROW($BC$2:$BC$26)),ROW(BK8))))</f>
        <v>#NUM!</v>
      </c>
      <c r="BJ151" s="12" t="e">
        <f t="array" ref="BJ151">IF(COUNTA($BC$2:$BC$26)&lt;ROW(BL8),"",INDEX($BJ$1:$BJ$26,SMALL(IF($BC$2:$BC$26&lt;&gt;"",ROW($BC$2:$BC$26)),ROW(BL8))))</f>
        <v>#NUM!</v>
      </c>
      <c r="BK151" s="12" t="e">
        <f t="array" ref="BK151">IF(COUNTA($BC$2:$BC$26)&lt;ROW(BM8),"",INDEX($BK$1:$BK$26,SMALL(IF($BC$2:$BC$26&lt;&gt;"",ROW($BC$2:$BC$26)),ROW(BM8))))</f>
        <v>#NUM!</v>
      </c>
      <c r="BL151" s="12" t="e">
        <f t="array" ref="BL151">IF(COUNTA($BC$2:$BC$26)&lt;ROW(BN8),"",INDEX($BL$1:$BL$26,SMALL(IF($BC$2:$BC$26&lt;&gt;"",ROW($BC$2:$BC$26)),ROW(BN8))))</f>
        <v>#NUM!</v>
      </c>
      <c r="BM151" s="12" t="e">
        <f t="array" ref="BM151">IF(COUNTA($BC$2:$BC$26)&lt;ROW(BO8),"",INDEX($BM$1:$BM$26,SMALL(IF($BC$2:$BC$26&lt;&gt;"",ROW($BC$2:$BC$26)),ROW(BO8))))</f>
        <v>#NUM!</v>
      </c>
      <c r="BN151" s="12" t="e">
        <f t="array" ref="BN151">IF(COUNTA($BC$2:$BC$26)&lt;ROW(BP8),"",INDEX($BN$1:$BN$26,SMALL(IF($BC$2:$BC$26&lt;&gt;"",ROW($BC$2:$BC$26)),ROW(BP8))))</f>
        <v>#NUM!</v>
      </c>
      <c r="BO151" s="12" t="e">
        <f t="array" ref="BO151">IF(COUNTA($BC$2:$BC$26)&lt;ROW(BQ8),"",INDEX($BO$1:$BO$26,SMALL(IF($BC$2:$BC$26&lt;&gt;"",ROW($BC$2:$BC$26)),ROW(BQ8))))</f>
        <v>#NUM!</v>
      </c>
      <c r="BP151" s="12" t="e">
        <f t="array" ref="BP151">IF(COUNTA($BC$2:$BC$26)&lt;ROW(BR8),"",INDEX($BP$1:$BP$26,SMALL(IF($BC$2:$BC$26&lt;&gt;"",ROW($BC$2:$BC$26)),ROW(BR8))))</f>
        <v>#NUM!</v>
      </c>
      <c r="BQ151" s="12" t="e">
        <f t="array" ref="BQ151">IF(COUNTA($BC$2:$BC$26)&lt;ROW(BS8),"",INDEX($BQ$1:$BQ$26,SMALL(IF($BC$2:$BC$26&lt;&gt;"",ROW($BC$2:$BC$26)),ROW(BS8))))</f>
        <v>#NUM!</v>
      </c>
      <c r="BR151" s="12" t="e">
        <f t="array" ref="BR151">IF(COUNTA($BC$2:$BC$26)&lt;ROW(BT8),"",INDEX($BR$1:$BR$26,SMALL(IF($BC$2:$BC$26&lt;&gt;"",ROW($BC$2:$BC$26)),ROW(BT8))))</f>
        <v>#NUM!</v>
      </c>
    </row>
    <row r="152" spans="11:70" ht="12.75" customHeight="1" x14ac:dyDescent="0.15">
      <c r="K152" s="12" t="e">
        <f t="array" ref="K152">IF(COUNTA($M$2:$M$136)&lt;ROW(M9),"",INDEX($K$1:$K$136,SMALL(IF($M$2:$M$136&lt;&gt;"",ROW($M$2:$M$136)),ROW(M9))))</f>
        <v>#NUM!</v>
      </c>
      <c r="L152" s="12" t="e">
        <f t="array" ref="L152">IF(COUNTA($M$2:$M$136)&lt;ROW(M9),"",INDEX($L$1:$L$136,SMALL(IF($M$2:$M$136&lt;&gt;"",ROW($M$2:$M$136)),ROW(M9))))</f>
        <v>#NUM!</v>
      </c>
      <c r="M152" s="12" t="e">
        <f t="array" ref="M152">IF(COUNTA($M$2:$M$136)&lt;ROW(M9),"",INDEX($M$1:$M$136,SMALL(IF($M$2:$M$136&lt;&gt;"",ROW($M$2:$M$136)),ROW(M9))))</f>
        <v>#NUM!</v>
      </c>
      <c r="R152" s="12" t="e">
        <f t="array" ref="R152">IF(COUNTA($M$2:$M$136)&lt;ROW(M9),"",INDEX($R$1:$R$136,SMALL(IF($M$2:$M$136&lt;&gt;"",ROW($M$2:$M$136)),ROW(M9))))</f>
        <v>#NUM!</v>
      </c>
      <c r="S152" s="12" t="e">
        <f t="array" ref="S152">IF(COUNTA($M$2:$M$136)&lt;ROW(N9),"",INDEX($S$1:$S$136,SMALL(IF($M$2:$M$136&lt;&gt;"",ROW($M$2:$M$136)),ROW(N9))))</f>
        <v>#NUM!</v>
      </c>
      <c r="T152" s="12" t="e">
        <f t="array" ref="T152">IF(COUNTA($M$2:$M$136)&lt;ROW(M9),"",INDEX($T$1:$T$136,SMALL(IF($M$2:$M$136&lt;&gt;"",ROW($M$2:$M$136)),ROW(M9))))</f>
        <v>#NUM!</v>
      </c>
      <c r="U152" s="12" t="e">
        <f t="array" ref="U152">IF(COUNTA($M$2:$M$136)&lt;ROW(M9),"",INDEX($U$1:$U$136,SMALL(IF($M$2:$M$136&lt;&gt;"",ROW($M$2:$M$136)),ROW(M9))))</f>
        <v>#NUM!</v>
      </c>
      <c r="V152" s="12" t="e">
        <f t="array" ref="V152">IF(COUNTA($M$2:$M$136)&lt;ROW(M9),"",INDEX($V$1:$V$136,SMALL(IF($M$2:$M$136&lt;&gt;"",ROW($M$2:$M$136)),ROW(M9))))</f>
        <v>#NUM!</v>
      </c>
      <c r="W152" s="12" t="e">
        <f t="array" ref="W152">IF(COUNTA($M$2:$M$136)&lt;ROW(M9),"",INDEX($W$1:$W$136,SMALL(IF($M$2:$M$136&lt;&gt;"",ROW($M$2:$M$136)),ROW(M9))))</f>
        <v>#NUM!</v>
      </c>
      <c r="X152" s="12" t="e">
        <f t="array" ref="X152">IF(COUNTA($M$2:$M$136)&lt;ROW(M9),"",INDEX($X$1:$X$136,SMALL(IF($M$2:$M$136&lt;&gt;"",ROW($M$2:$M$136)),ROW(M9))))</f>
        <v>#NUM!</v>
      </c>
      <c r="Y152" s="12" t="e">
        <f t="array" ref="Y152">IF(COUNTA($M$2:$M$136)&lt;ROW(M9),"",INDEX($Y$1:$Y$136,SMALL(IF($M$2:$M$136&lt;&gt;"",ROW($M$2:$M$136)),ROW(M9))))</f>
        <v>#NUM!</v>
      </c>
      <c r="Z152" s="12" t="e">
        <f t="array" ref="Z152">IF(COUNTA($M$2:$M$136)&lt;ROW(M9),"",INDEX($Z$1:$Z$136,SMALL(IF($M$2:$M$136&lt;&gt;"",ROW($M$2:$M$136)),ROW(M9))))</f>
        <v>#NUM!</v>
      </c>
      <c r="AA152" s="12" t="e">
        <f t="array" ref="AA152">IF(COUNTA($M$2:$M$136)&lt;ROW(M9),"",INDEX($AA$1:$AA$136,SMALL(IF($M$2:$M$136&lt;&gt;"",ROW($M$2:$M$136)),ROW(M9))))</f>
        <v>#NUM!</v>
      </c>
      <c r="AB152" s="12" t="e">
        <f t="array" ref="AB152">IF(COUNTA($M$2:$M$136)&lt;ROW(M9),"",INDEX($AB$1:$AB$136,SMALL(IF($M$2:$M$136&lt;&gt;"",ROW($M$2:$M$136)),ROW(M9))))</f>
        <v>#NUM!</v>
      </c>
      <c r="AC152" s="12" t="e">
        <f t="array" ref="AC152">IF(COUNTA($M$2:$M$136)&lt;ROW(M9),"",INDEX($AC$1:$AC$136,SMALL(IF($M$2:$M$136&lt;&gt;"",ROW($M$2:$M$136)),ROW(M9))))</f>
        <v>#NUM!</v>
      </c>
      <c r="AD152" s="12" t="e">
        <f t="array" ref="AD152">IF(COUNTA($M$2:$M$136)&lt;ROW(M9),"",INDEX($AD$1:$AD$136,SMALL(IF($M$2:$M$136&lt;&gt;"",ROW($M$2:$M$136)),ROW(M9))))</f>
        <v>#NUM!</v>
      </c>
      <c r="AE152" s="12" t="e">
        <f t="array" ref="AE152">IF(COUNTA($M$2:$M$136)&lt;ROW(M9),"",INDEX($AE$1:$AE$136,SMALL(IF($M$2:$M$136&lt;&gt;"",ROW($M$2:$M$136)),ROW(M9))))</f>
        <v>#NUM!</v>
      </c>
      <c r="AF152" s="12" t="e">
        <f t="array" ref="AF152">IF(COUNTA($M$2:$M$136)&lt;ROW(M9),"",INDEX($AF$1:$AF$136,SMALL(IF($M$2:$M$136&lt;&gt;"",ROW($M$2:$M$136)),ROW(M9))))</f>
        <v>#NUM!</v>
      </c>
      <c r="AG152" s="12" t="e">
        <f t="array" ref="AG152">IF(COUNTA($M$2:$M$136)&lt;ROW(M9),"",INDEX($AG$1:$AG$136,SMALL(IF($M$2:$M$136&lt;&gt;"",ROW($M$2:$M$136)),ROW(M9))))</f>
        <v>#NUM!</v>
      </c>
      <c r="AH152" s="12" t="e">
        <f t="array" ref="AH152">IF(COUNTA($M$2:$M$136)&lt;ROW(M9),"",INDEX($AH$1:$AH$136,SMALL(IF($M$2:$M$136&lt;&gt;"",ROW($M$2:$M$136)),ROW(M9))))</f>
        <v>#NUM!</v>
      </c>
      <c r="AI152" s="12" t="e">
        <f t="array" ref="AI152">IF(COUNTA($M$2:$M$136)&lt;ROW(M9),"",INDEX($AI$1:$AI$136,SMALL(IF($M$2:$M$136&lt;&gt;"",ROW($M$2:$M$136)),ROW(M9))))</f>
        <v>#NUM!</v>
      </c>
      <c r="AJ152" s="12" t="e">
        <f t="array" ref="AJ152">IF(COUNTA($M$2:$M$136)&lt;ROW(M9),"",INDEX($AJ$1:$AJ$136,SMALL(IF($M$2:$M$136&lt;&gt;"",ROW($M$2:$M$136)),ROW(M9))))</f>
        <v>#NUM!</v>
      </c>
      <c r="AK152" s="12" t="e">
        <f t="array" ref="AK152">IF(COUNTA($M$2:$M$136)&lt;ROW(M9),"",INDEX($AK$1:$AK$136,SMALL(IF($M$2:$M$136&lt;&gt;"",ROW($M$2:$M$136)),ROW(M9))))</f>
        <v>#NUM!</v>
      </c>
      <c r="AL152" s="12" t="e">
        <f t="array" ref="AL152">IF(COUNTA($M$2:$M$136)&lt;ROW(M9),"",INDEX($AL$1:$AL$136,SMALL(IF($M$2:$M$136&lt;&gt;"",ROW($M$2:$M$136)),ROW(M9))))</f>
        <v>#NUM!</v>
      </c>
      <c r="AM152" s="12" t="e">
        <f t="array" ref="AM152">IF(COUNTA($M$2:$M$136)&lt;ROW(M9),"",INDEX($AM$1:$AM$136,SMALL(IF($M$2:$M$136&lt;&gt;"",ROW($M$2:$M$136)),ROW(M9))))</f>
        <v>#NUM!</v>
      </c>
      <c r="AN152" s="12" t="e">
        <f t="array" ref="AN152">IF(COUNTA($M$2:$M$136)&lt;ROW(M9),"",INDEX($AN$1:$AN$136,SMALL(IF($M$2:$M$136&lt;&gt;"",ROW($M$2:$M$136)),ROW(M9))))</f>
        <v>#NUM!</v>
      </c>
      <c r="AO152" s="12" t="e">
        <f t="array" ref="AO152">IF(COUNTA($M$2:$M$136)&lt;ROW(M9),"",INDEX($AO$1:$AO$136,SMALL(IF($M$2:$M$136&lt;&gt;"",ROW($M$2:$M$136)),ROW(M9))))</f>
        <v>#NUM!</v>
      </c>
      <c r="AP152" s="12" t="e">
        <f t="array" ref="AP152">IF(COUNTA($M$2:$M$136)&lt;ROW(M9),"",INDEX($AP$1:$AP$136,SMALL(IF($M$2:$M$136&lt;&gt;"",ROW($M$2:$M$136)),ROW(M9))))</f>
        <v>#NUM!</v>
      </c>
      <c r="AQ152" s="12" t="e">
        <f t="array" ref="AQ152">IF(COUNTA($M$2:$M$136)&lt;ROW(M9),"",INDEX($AQ$1:$AQ$136,SMALL(IF($M$2:$M$136&lt;&gt;"",ROW($M$2:$M$136)),ROW(M9))))</f>
        <v>#NUM!</v>
      </c>
      <c r="AR152" s="12" t="e">
        <f t="array" ref="AR152">IF(COUNTA($M$2:$M$136)&lt;ROW(M9),"",INDEX($AR$1:$AR$136,SMALL(IF($M$2:$M$136&lt;&gt;"",ROW($M$2:$M$136)),ROW(M9))))</f>
        <v>#NUM!</v>
      </c>
      <c r="AS152" s="12" t="e">
        <f t="array" ref="AS152">IF(COUNTA($M$2:$M$136)&lt;ROW(N9),"",INDEX($AS$1:$AS$136,SMALL(IF($M$2:$M$136&lt;&gt;"",ROW($M$2:$M$136)),ROW(N9))))</f>
        <v>#NUM!</v>
      </c>
      <c r="AT152" s="12" t="e">
        <f t="array" ref="AT152">IF(COUNTA($AV$2:$AV$136)&lt;ROW(AV9),"",INDEX($AT$1:$AT$136,SMALL(IF($AV$2:$AV$136&lt;&gt;"",ROW($AV$2:$AV$136)),ROW(AV9))))</f>
        <v>#NUM!</v>
      </c>
      <c r="AU152" s="12" t="e">
        <f t="array" ref="AU152">IF(COUNTA($AV$2:$AV$136)&lt;ROW(AV9),"",INDEX($AU$1:$AU$136,SMALL(IF($AV$2:$AV$136&lt;&gt;"",ROW($AV$2:$AV$136)),ROW(AV9))))</f>
        <v>#NUM!</v>
      </c>
      <c r="AV152" s="12" t="e">
        <f t="array" ref="AV152">IF(COUNTA($AV$2:$AV$136)&lt;ROW(AV9),"",INDEX($AV$1:$AV$136,SMALL(IF($AV$2:$AV$136&lt;&gt;"",ROW($AV$2:$AV$136)),ROW(AV9))))</f>
        <v>#NUM!</v>
      </c>
      <c r="BA152" s="12" t="e">
        <f t="array" ref="BA152">IF(COUNTA($BC$2:$BC$26)&lt;ROW(BC9),"",INDEX($BA$1:$BA$26,SMALL(IF($BC$2:$BC$26&lt;&gt;"",ROW($BC$2:$BC$26)),ROW(BC9))))</f>
        <v>#NUM!</v>
      </c>
      <c r="BB152" s="12" t="e">
        <f t="array" ref="BB152">IF(COUNTA($BC$2:$BC$26)&lt;ROW(BD9),"",INDEX($BB$1:$BB$26,SMALL(IF($BC$2:$BC$26&lt;&gt;"",ROW($BC$2:$BC$26)),ROW(BD9))))</f>
        <v>#NUM!</v>
      </c>
      <c r="BC152" s="12" t="e">
        <f t="array" ref="BC152">IF(COUNTA($BC$2:$BC$26)&lt;ROW(BE9),"",INDEX($BC$1:$BC$26,SMALL(IF($BC$2:$BC$26&lt;&gt;"",ROW($BC$2:$BC$26)),ROW(BE9))))</f>
        <v>#NUM!</v>
      </c>
      <c r="BD152" s="12" t="e">
        <f t="array" ref="BD152">IF(COUNTA($BC$2:$BC$26)&lt;ROW(BF9),"",INDEX($BD$1:$BD$26,SMALL(IF($BC$2:$BC$26&lt;&gt;"",ROW($BC$2:$BC$26)),ROW(BF9))))</f>
        <v>#NUM!</v>
      </c>
      <c r="BE152" s="12" t="e">
        <f t="array" ref="BE152">IF(COUNTA($BC$2:$BC$26)&lt;ROW(BG9),"",INDEX($BE$1:$BE$26,SMALL(IF($BC$2:$BC$26&lt;&gt;"",ROW($BC$2:$BC$26)),ROW(BG9))))</f>
        <v>#NUM!</v>
      </c>
      <c r="BF152" s="12" t="e">
        <f t="array" ref="BF152">IF(COUNTA($BC$2:$BC$26)&lt;ROW(BH9),"",INDEX($BF$1:$BF$26,SMALL(IF($BC$2:$BC$26&lt;&gt;"",ROW($BC$2:$BC$26)),ROW(BH9))))</f>
        <v>#NUM!</v>
      </c>
      <c r="BG152" s="12" t="e">
        <f t="array" ref="BG152">IF(COUNTA($BC$2:$BC$26)&lt;ROW(BI9),"",INDEX($BG$1:$BG$26,SMALL(IF($BC$2:$BC$26&lt;&gt;"",ROW($BC$2:$BC$26)),ROW(BI9))))</f>
        <v>#NUM!</v>
      </c>
      <c r="BH152" s="12" t="e">
        <f t="array" ref="BH152">IF(COUNTA($BC$2:$BC$26)&lt;ROW(BJ9),"",INDEX($BH$1:$BH$26,SMALL(IF($BC$2:$BC$26&lt;&gt;"",ROW($BC$2:$BC$26)),ROW(BJ9))))</f>
        <v>#NUM!</v>
      </c>
      <c r="BI152" s="12" t="e">
        <f t="array" ref="BI152">IF(COUNTA($BC$2:$BC$26)&lt;ROW(BK9),"",INDEX($BI$1:$BI$26,SMALL(IF($BC$2:$BC$26&lt;&gt;"",ROW($BC$2:$BC$26)),ROW(BK9))))</f>
        <v>#NUM!</v>
      </c>
      <c r="BJ152" s="12" t="e">
        <f t="array" ref="BJ152">IF(COUNTA($BC$2:$BC$26)&lt;ROW(BL9),"",INDEX($BJ$1:$BJ$26,SMALL(IF($BC$2:$BC$26&lt;&gt;"",ROW($BC$2:$BC$26)),ROW(BL9))))</f>
        <v>#NUM!</v>
      </c>
      <c r="BK152" s="12" t="e">
        <f t="array" ref="BK152">IF(COUNTA($BC$2:$BC$26)&lt;ROW(BM9),"",INDEX($BK$1:$BK$26,SMALL(IF($BC$2:$BC$26&lt;&gt;"",ROW($BC$2:$BC$26)),ROW(BM9))))</f>
        <v>#NUM!</v>
      </c>
      <c r="BL152" s="12" t="e">
        <f t="array" ref="BL152">IF(COUNTA($BC$2:$BC$26)&lt;ROW(BN9),"",INDEX($BL$1:$BL$26,SMALL(IF($BC$2:$BC$26&lt;&gt;"",ROW($BC$2:$BC$26)),ROW(BN9))))</f>
        <v>#NUM!</v>
      </c>
      <c r="BM152" s="12" t="e">
        <f t="array" ref="BM152">IF(COUNTA($BC$2:$BC$26)&lt;ROW(BO9),"",INDEX($BM$1:$BM$26,SMALL(IF($BC$2:$BC$26&lt;&gt;"",ROW($BC$2:$BC$26)),ROW(BO9))))</f>
        <v>#NUM!</v>
      </c>
      <c r="BN152" s="12" t="e">
        <f t="array" ref="BN152">IF(COUNTA($BC$2:$BC$26)&lt;ROW(BP9),"",INDEX($BN$1:$BN$26,SMALL(IF($BC$2:$BC$26&lt;&gt;"",ROW($BC$2:$BC$26)),ROW(BP9))))</f>
        <v>#NUM!</v>
      </c>
      <c r="BO152" s="12" t="e">
        <f t="array" ref="BO152">IF(COUNTA($BC$2:$BC$26)&lt;ROW(BQ9),"",INDEX($BO$1:$BO$26,SMALL(IF($BC$2:$BC$26&lt;&gt;"",ROW($BC$2:$BC$26)),ROW(BQ9))))</f>
        <v>#NUM!</v>
      </c>
      <c r="BP152" s="12" t="e">
        <f t="array" ref="BP152">IF(COUNTA($BC$2:$BC$26)&lt;ROW(BR9),"",INDEX($BP$1:$BP$26,SMALL(IF($BC$2:$BC$26&lt;&gt;"",ROW($BC$2:$BC$26)),ROW(BR9))))</f>
        <v>#NUM!</v>
      </c>
      <c r="BQ152" s="12" t="e">
        <f t="array" ref="BQ152">IF(COUNTA($BC$2:$BC$26)&lt;ROW(BS9),"",INDEX($BQ$1:$BQ$26,SMALL(IF($BC$2:$BC$26&lt;&gt;"",ROW($BC$2:$BC$26)),ROW(BS9))))</f>
        <v>#NUM!</v>
      </c>
      <c r="BR152" s="12" t="e">
        <f t="array" ref="BR152">IF(COUNTA($BC$2:$BC$26)&lt;ROW(BT9),"",INDEX($BR$1:$BR$26,SMALL(IF($BC$2:$BC$26&lt;&gt;"",ROW($BC$2:$BC$26)),ROW(BT9))))</f>
        <v>#NUM!</v>
      </c>
    </row>
    <row r="153" spans="11:70" ht="12.75" customHeight="1" x14ac:dyDescent="0.15">
      <c r="K153" s="12" t="e">
        <f t="array" ref="K153">IF(COUNTA($M$2:$M$136)&lt;ROW(M10),"",INDEX($K$1:$K$136,SMALL(IF($M$2:$M$136&lt;&gt;"",ROW($M$2:$M$136)),ROW(M10))))</f>
        <v>#NUM!</v>
      </c>
      <c r="L153" s="12" t="e">
        <f t="array" ref="L153">IF(COUNTA($M$2:$M$136)&lt;ROW(M10),"",INDEX($L$1:$L$136,SMALL(IF($M$2:$M$136&lt;&gt;"",ROW($M$2:$M$136)),ROW(M10))))</f>
        <v>#NUM!</v>
      </c>
      <c r="M153" s="12" t="e">
        <f t="array" ref="M153">IF(COUNTA($M$2:$M$136)&lt;ROW(M10),"",INDEX($M$1:$M$136,SMALL(IF($M$2:$M$136&lt;&gt;"",ROW($M$2:$M$136)),ROW(M10))))</f>
        <v>#NUM!</v>
      </c>
      <c r="R153" s="12" t="e">
        <f t="array" ref="R153">IF(COUNTA($M$2:$M$136)&lt;ROW(M10),"",INDEX($R$1:$R$136,SMALL(IF($M$2:$M$136&lt;&gt;"",ROW($M$2:$M$136)),ROW(M10))))</f>
        <v>#NUM!</v>
      </c>
      <c r="S153" s="12" t="e">
        <f t="array" ref="S153">IF(COUNTA($M$2:$M$136)&lt;ROW(N10),"",INDEX($S$1:$S$136,SMALL(IF($M$2:$M$136&lt;&gt;"",ROW($M$2:$M$136)),ROW(N10))))</f>
        <v>#NUM!</v>
      </c>
      <c r="T153" s="12" t="e">
        <f t="array" ref="T153">IF(COUNTA($M$2:$M$136)&lt;ROW(M10),"",INDEX($T$1:$T$136,SMALL(IF($M$2:$M$136&lt;&gt;"",ROW($M$2:$M$136)),ROW(M10))))</f>
        <v>#NUM!</v>
      </c>
      <c r="U153" s="12" t="e">
        <f t="array" ref="U153">IF(COUNTA($M$2:$M$136)&lt;ROW(M10),"",INDEX($U$1:$U$136,SMALL(IF($M$2:$M$136&lt;&gt;"",ROW($M$2:$M$136)),ROW(M10))))</f>
        <v>#NUM!</v>
      </c>
      <c r="V153" s="12" t="e">
        <f t="array" ref="V153">IF(COUNTA($M$2:$M$136)&lt;ROW(M10),"",INDEX($V$1:$V$136,SMALL(IF($M$2:$M$136&lt;&gt;"",ROW($M$2:$M$136)),ROW(M10))))</f>
        <v>#NUM!</v>
      </c>
      <c r="W153" s="12" t="e">
        <f t="array" ref="W153">IF(COUNTA($M$2:$M$136)&lt;ROW(M10),"",INDEX($W$1:$W$136,SMALL(IF($M$2:$M$136&lt;&gt;"",ROW($M$2:$M$136)),ROW(M10))))</f>
        <v>#NUM!</v>
      </c>
      <c r="X153" s="12" t="e">
        <f t="array" ref="X153">IF(COUNTA($M$2:$M$136)&lt;ROW(M10),"",INDEX($X$1:$X$136,SMALL(IF($M$2:$M$136&lt;&gt;"",ROW($M$2:$M$136)),ROW(M10))))</f>
        <v>#NUM!</v>
      </c>
      <c r="Y153" s="12" t="e">
        <f t="array" ref="Y153">IF(COUNTA($M$2:$M$136)&lt;ROW(M10),"",INDEX($Y$1:$Y$136,SMALL(IF($M$2:$M$136&lt;&gt;"",ROW($M$2:$M$136)),ROW(M10))))</f>
        <v>#NUM!</v>
      </c>
      <c r="Z153" s="12" t="e">
        <f t="array" ref="Z153">IF(COUNTA($M$2:$M$136)&lt;ROW(M10),"",INDEX($Z$1:$Z$136,SMALL(IF($M$2:$M$136&lt;&gt;"",ROW($M$2:$M$136)),ROW(M10))))</f>
        <v>#NUM!</v>
      </c>
      <c r="AA153" s="12" t="e">
        <f t="array" ref="AA153">IF(COUNTA($M$2:$M$136)&lt;ROW(M10),"",INDEX($AA$1:$AA$136,SMALL(IF($M$2:$M$136&lt;&gt;"",ROW($M$2:$M$136)),ROW(M10))))</f>
        <v>#NUM!</v>
      </c>
      <c r="AB153" s="12" t="e">
        <f t="array" ref="AB153">IF(COUNTA($M$2:$M$136)&lt;ROW(M10),"",INDEX($AB$1:$AB$136,SMALL(IF($M$2:$M$136&lt;&gt;"",ROW($M$2:$M$136)),ROW(M10))))</f>
        <v>#NUM!</v>
      </c>
      <c r="AC153" s="12" t="e">
        <f t="array" ref="AC153">IF(COUNTA($M$2:$M$136)&lt;ROW(M10),"",INDEX($AC$1:$AC$136,SMALL(IF($M$2:$M$136&lt;&gt;"",ROW($M$2:$M$136)),ROW(M10))))</f>
        <v>#NUM!</v>
      </c>
      <c r="AD153" s="12" t="e">
        <f t="array" ref="AD153">IF(COUNTA($M$2:$M$136)&lt;ROW(M10),"",INDEX($AD$1:$AD$136,SMALL(IF($M$2:$M$136&lt;&gt;"",ROW($M$2:$M$136)),ROW(M10))))</f>
        <v>#NUM!</v>
      </c>
      <c r="AE153" s="12" t="e">
        <f t="array" ref="AE153">IF(COUNTA($M$2:$M$136)&lt;ROW(M10),"",INDEX($AE$1:$AE$136,SMALL(IF($M$2:$M$136&lt;&gt;"",ROW($M$2:$M$136)),ROW(M10))))</f>
        <v>#NUM!</v>
      </c>
      <c r="AF153" s="12" t="e">
        <f t="array" ref="AF153">IF(COUNTA($M$2:$M$136)&lt;ROW(M10),"",INDEX($AF$1:$AF$136,SMALL(IF($M$2:$M$136&lt;&gt;"",ROW($M$2:$M$136)),ROW(M10))))</f>
        <v>#NUM!</v>
      </c>
      <c r="AG153" s="12" t="e">
        <f t="array" ref="AG153">IF(COUNTA($M$2:$M$136)&lt;ROW(M10),"",INDEX($AG$1:$AG$136,SMALL(IF($M$2:$M$136&lt;&gt;"",ROW($M$2:$M$136)),ROW(M10))))</f>
        <v>#NUM!</v>
      </c>
      <c r="AH153" s="12" t="e">
        <f t="array" ref="AH153">IF(COUNTA($M$2:$M$136)&lt;ROW(M10),"",INDEX($AH$1:$AH$136,SMALL(IF($M$2:$M$136&lt;&gt;"",ROW($M$2:$M$136)),ROW(M10))))</f>
        <v>#NUM!</v>
      </c>
      <c r="AI153" s="12" t="e">
        <f t="array" ref="AI153">IF(COUNTA($M$2:$M$136)&lt;ROW(M10),"",INDEX($AI$1:$AI$136,SMALL(IF($M$2:$M$136&lt;&gt;"",ROW($M$2:$M$136)),ROW(M10))))</f>
        <v>#NUM!</v>
      </c>
      <c r="AJ153" s="12" t="e">
        <f t="array" ref="AJ153">IF(COUNTA($M$2:$M$136)&lt;ROW(M10),"",INDEX($AJ$1:$AJ$136,SMALL(IF($M$2:$M$136&lt;&gt;"",ROW($M$2:$M$136)),ROW(M10))))</f>
        <v>#NUM!</v>
      </c>
      <c r="AK153" s="12" t="e">
        <f t="array" ref="AK153">IF(COUNTA($M$2:$M$136)&lt;ROW(M10),"",INDEX($AK$1:$AK$136,SMALL(IF($M$2:$M$136&lt;&gt;"",ROW($M$2:$M$136)),ROW(M10))))</f>
        <v>#NUM!</v>
      </c>
      <c r="AL153" s="12" t="e">
        <f t="array" ref="AL153">IF(COUNTA($M$2:$M$136)&lt;ROW(M10),"",INDEX($AL$1:$AL$136,SMALL(IF($M$2:$M$136&lt;&gt;"",ROW($M$2:$M$136)),ROW(M10))))</f>
        <v>#NUM!</v>
      </c>
      <c r="AM153" s="12" t="e">
        <f t="array" ref="AM153">IF(COUNTA($M$2:$M$136)&lt;ROW(M10),"",INDEX($AM$1:$AM$136,SMALL(IF($M$2:$M$136&lt;&gt;"",ROW($M$2:$M$136)),ROW(M10))))</f>
        <v>#NUM!</v>
      </c>
      <c r="AN153" s="12" t="e">
        <f t="array" ref="AN153">IF(COUNTA($M$2:$M$136)&lt;ROW(M10),"",INDEX($AN$1:$AN$136,SMALL(IF($M$2:$M$136&lt;&gt;"",ROW($M$2:$M$136)),ROW(M10))))</f>
        <v>#NUM!</v>
      </c>
      <c r="AO153" s="12" t="e">
        <f t="array" ref="AO153">IF(COUNTA($M$2:$M$136)&lt;ROW(M10),"",INDEX($AO$1:$AO$136,SMALL(IF($M$2:$M$136&lt;&gt;"",ROW($M$2:$M$136)),ROW(M10))))</f>
        <v>#NUM!</v>
      </c>
      <c r="AP153" s="12" t="e">
        <f t="array" ref="AP153">IF(COUNTA($M$2:$M$136)&lt;ROW(M10),"",INDEX($AP$1:$AP$136,SMALL(IF($M$2:$M$136&lt;&gt;"",ROW($M$2:$M$136)),ROW(M10))))</f>
        <v>#NUM!</v>
      </c>
      <c r="AQ153" s="12" t="e">
        <f t="array" ref="AQ153">IF(COUNTA($M$2:$M$136)&lt;ROW(M10),"",INDEX($AQ$1:$AQ$136,SMALL(IF($M$2:$M$136&lt;&gt;"",ROW($M$2:$M$136)),ROW(M10))))</f>
        <v>#NUM!</v>
      </c>
      <c r="AR153" s="12" t="e">
        <f t="array" ref="AR153">IF(COUNTA($M$2:$M$136)&lt;ROW(M10),"",INDEX($AR$1:$AR$136,SMALL(IF($M$2:$M$136&lt;&gt;"",ROW($M$2:$M$136)),ROW(M10))))</f>
        <v>#NUM!</v>
      </c>
      <c r="AS153" s="12" t="e">
        <f t="array" ref="AS153">IF(COUNTA($M$2:$M$136)&lt;ROW(N10),"",INDEX($AS$1:$AS$136,SMALL(IF($M$2:$M$136&lt;&gt;"",ROW($M$2:$M$136)),ROW(N10))))</f>
        <v>#NUM!</v>
      </c>
      <c r="AT153" s="12" t="e">
        <f t="array" ref="AT153">IF(COUNTA($AV$2:$AV$136)&lt;ROW(AV10),"",INDEX($AT$1:$AT$136,SMALL(IF($AV$2:$AV$136&lt;&gt;"",ROW($AV$2:$AV$136)),ROW(AV10))))</f>
        <v>#NUM!</v>
      </c>
      <c r="AU153" s="12" t="e">
        <f t="array" ref="AU153">IF(COUNTA($AV$2:$AV$136)&lt;ROW(AV10),"",INDEX($AU$1:$AU$136,SMALL(IF($AV$2:$AV$136&lt;&gt;"",ROW($AV$2:$AV$136)),ROW(AV10))))</f>
        <v>#NUM!</v>
      </c>
      <c r="AV153" s="12" t="e">
        <f t="array" ref="AV153">IF(COUNTA($AV$2:$AV$136)&lt;ROW(AV10),"",INDEX($AV$1:$AV$136,SMALL(IF($AV$2:$AV$136&lt;&gt;"",ROW($AV$2:$AV$136)),ROW(AV10))))</f>
        <v>#NUM!</v>
      </c>
    </row>
    <row r="154" spans="11:70" ht="12.75" customHeight="1" x14ac:dyDescent="0.15">
      <c r="K154" s="12" t="e">
        <f t="array" ref="K154">IF(COUNTA($M$2:$M$136)&lt;ROW(M11),"",INDEX($K$1:$K$136,SMALL(IF($M$2:$M$136&lt;&gt;"",ROW($M$2:$M$136)),ROW(M11))))</f>
        <v>#NUM!</v>
      </c>
      <c r="L154" s="12" t="e">
        <f t="array" ref="L154">IF(COUNTA($M$2:$M$136)&lt;ROW(M11),"",INDEX($L$1:$L$136,SMALL(IF($M$2:$M$136&lt;&gt;"",ROW($M$2:$M$136)),ROW(M11))))</f>
        <v>#NUM!</v>
      </c>
      <c r="M154" s="12" t="e">
        <f t="array" ref="M154">IF(COUNTA($M$2:$M$136)&lt;ROW(M11),"",INDEX($M$1:$M$136,SMALL(IF($M$2:$M$136&lt;&gt;"",ROW($M$2:$M$136)),ROW(M11))))</f>
        <v>#NUM!</v>
      </c>
      <c r="R154" s="12" t="e">
        <f t="array" ref="R154">IF(COUNTA($M$2:$M$136)&lt;ROW(M11),"",INDEX($R$1:$R$136,SMALL(IF($M$2:$M$136&lt;&gt;"",ROW($M$2:$M$136)),ROW(M11))))</f>
        <v>#NUM!</v>
      </c>
      <c r="S154" s="12" t="e">
        <f t="array" ref="S154">IF(COUNTA($M$2:$M$136)&lt;ROW(N11),"",INDEX($S$1:$S$136,SMALL(IF($M$2:$M$136&lt;&gt;"",ROW($M$2:$M$136)),ROW(N11))))</f>
        <v>#NUM!</v>
      </c>
      <c r="T154" s="12" t="e">
        <f t="array" ref="T154">IF(COUNTA($M$2:$M$136)&lt;ROW(M11),"",INDEX($T$1:$T$136,SMALL(IF($M$2:$M$136&lt;&gt;"",ROW($M$2:$M$136)),ROW(M11))))</f>
        <v>#NUM!</v>
      </c>
      <c r="U154" s="12" t="e">
        <f t="array" ref="U154">IF(COUNTA($M$2:$M$136)&lt;ROW(M11),"",INDEX($U$1:$U$136,SMALL(IF($M$2:$M$136&lt;&gt;"",ROW($M$2:$M$136)),ROW(M11))))</f>
        <v>#NUM!</v>
      </c>
      <c r="V154" s="12" t="e">
        <f t="array" ref="V154">IF(COUNTA($M$2:$M$136)&lt;ROW(M11),"",INDEX($V$1:$V$136,SMALL(IF($M$2:$M$136&lt;&gt;"",ROW($M$2:$M$136)),ROW(M11))))</f>
        <v>#NUM!</v>
      </c>
      <c r="W154" s="12" t="e">
        <f t="array" ref="W154">IF(COUNTA($M$2:$M$136)&lt;ROW(M11),"",INDEX($W$1:$W$136,SMALL(IF($M$2:$M$136&lt;&gt;"",ROW($M$2:$M$136)),ROW(M11))))</f>
        <v>#NUM!</v>
      </c>
      <c r="X154" s="12" t="e">
        <f t="array" ref="X154">IF(COUNTA($M$2:$M$136)&lt;ROW(M11),"",INDEX($X$1:$X$136,SMALL(IF($M$2:$M$136&lt;&gt;"",ROW($M$2:$M$136)),ROW(M11))))</f>
        <v>#NUM!</v>
      </c>
      <c r="Y154" s="12" t="e">
        <f t="array" ref="Y154">IF(COUNTA($M$2:$M$136)&lt;ROW(M11),"",INDEX($Y$1:$Y$136,SMALL(IF($M$2:$M$136&lt;&gt;"",ROW($M$2:$M$136)),ROW(M11))))</f>
        <v>#NUM!</v>
      </c>
      <c r="Z154" s="12" t="e">
        <f t="array" ref="Z154">IF(COUNTA($M$2:$M$136)&lt;ROW(M11),"",INDEX($Z$1:$Z$136,SMALL(IF($M$2:$M$136&lt;&gt;"",ROW($M$2:$M$136)),ROW(M11))))</f>
        <v>#NUM!</v>
      </c>
      <c r="AA154" s="12" t="e">
        <f t="array" ref="AA154">IF(COUNTA($M$2:$M$136)&lt;ROW(M11),"",INDEX($AA$1:$AA$136,SMALL(IF($M$2:$M$136&lt;&gt;"",ROW($M$2:$M$136)),ROW(M11))))</f>
        <v>#NUM!</v>
      </c>
      <c r="AB154" s="12" t="e">
        <f t="array" ref="AB154">IF(COUNTA($M$2:$M$136)&lt;ROW(M11),"",INDEX($AB$1:$AB$136,SMALL(IF($M$2:$M$136&lt;&gt;"",ROW($M$2:$M$136)),ROW(M11))))</f>
        <v>#NUM!</v>
      </c>
      <c r="AC154" s="12" t="e">
        <f t="array" ref="AC154">IF(COUNTA($M$2:$M$136)&lt;ROW(M11),"",INDEX($AC$1:$AC$136,SMALL(IF($M$2:$M$136&lt;&gt;"",ROW($M$2:$M$136)),ROW(M11))))</f>
        <v>#NUM!</v>
      </c>
      <c r="AD154" s="12" t="e">
        <f t="array" ref="AD154">IF(COUNTA($M$2:$M$136)&lt;ROW(M11),"",INDEX($AD$1:$AD$136,SMALL(IF($M$2:$M$136&lt;&gt;"",ROW($M$2:$M$136)),ROW(M11))))</f>
        <v>#NUM!</v>
      </c>
      <c r="AE154" s="12" t="e">
        <f t="array" ref="AE154">IF(COUNTA($M$2:$M$136)&lt;ROW(M11),"",INDEX($AE$1:$AE$136,SMALL(IF($M$2:$M$136&lt;&gt;"",ROW($M$2:$M$136)),ROW(M11))))</f>
        <v>#NUM!</v>
      </c>
      <c r="AF154" s="12" t="e">
        <f t="array" ref="AF154">IF(COUNTA($M$2:$M$136)&lt;ROW(M11),"",INDEX($AF$1:$AF$136,SMALL(IF($M$2:$M$136&lt;&gt;"",ROW($M$2:$M$136)),ROW(M11))))</f>
        <v>#NUM!</v>
      </c>
      <c r="AG154" s="12" t="e">
        <f t="array" ref="AG154">IF(COUNTA($M$2:$M$136)&lt;ROW(M11),"",INDEX($AG$1:$AG$136,SMALL(IF($M$2:$M$136&lt;&gt;"",ROW($M$2:$M$136)),ROW(M11))))</f>
        <v>#NUM!</v>
      </c>
      <c r="AH154" s="12" t="e">
        <f t="array" ref="AH154">IF(COUNTA($M$2:$M$136)&lt;ROW(M11),"",INDEX($AH$1:$AH$136,SMALL(IF($M$2:$M$136&lt;&gt;"",ROW($M$2:$M$136)),ROW(M11))))</f>
        <v>#NUM!</v>
      </c>
      <c r="AI154" s="12" t="e">
        <f t="array" ref="AI154">IF(COUNTA($M$2:$M$136)&lt;ROW(M11),"",INDEX($AI$1:$AI$136,SMALL(IF($M$2:$M$136&lt;&gt;"",ROW($M$2:$M$136)),ROW(M11))))</f>
        <v>#NUM!</v>
      </c>
      <c r="AJ154" s="12" t="e">
        <f t="array" ref="AJ154">IF(COUNTA($M$2:$M$136)&lt;ROW(M11),"",INDEX($AJ$1:$AJ$136,SMALL(IF($M$2:$M$136&lt;&gt;"",ROW($M$2:$M$136)),ROW(M11))))</f>
        <v>#NUM!</v>
      </c>
      <c r="AK154" s="12" t="e">
        <f t="array" ref="AK154">IF(COUNTA($M$2:$M$136)&lt;ROW(M11),"",INDEX($AK$1:$AK$136,SMALL(IF($M$2:$M$136&lt;&gt;"",ROW($M$2:$M$136)),ROW(M11))))</f>
        <v>#NUM!</v>
      </c>
      <c r="AL154" s="12" t="e">
        <f t="array" ref="AL154">IF(COUNTA($M$2:$M$136)&lt;ROW(M11),"",INDEX($AL$1:$AL$136,SMALL(IF($M$2:$M$136&lt;&gt;"",ROW($M$2:$M$136)),ROW(M11))))</f>
        <v>#NUM!</v>
      </c>
      <c r="AM154" s="12" t="e">
        <f t="array" ref="AM154">IF(COUNTA($M$2:$M$136)&lt;ROW(M11),"",INDEX($AM$1:$AM$136,SMALL(IF($M$2:$M$136&lt;&gt;"",ROW($M$2:$M$136)),ROW(M11))))</f>
        <v>#NUM!</v>
      </c>
      <c r="AN154" s="12" t="e">
        <f t="array" ref="AN154">IF(COUNTA($M$2:$M$136)&lt;ROW(M11),"",INDEX($AN$1:$AN$136,SMALL(IF($M$2:$M$136&lt;&gt;"",ROW($M$2:$M$136)),ROW(M11))))</f>
        <v>#NUM!</v>
      </c>
      <c r="AO154" s="12" t="e">
        <f t="array" ref="AO154">IF(COUNTA($M$2:$M$136)&lt;ROW(M11),"",INDEX($AO$1:$AO$136,SMALL(IF($M$2:$M$136&lt;&gt;"",ROW($M$2:$M$136)),ROW(M11))))</f>
        <v>#NUM!</v>
      </c>
      <c r="AP154" s="12" t="e">
        <f t="array" ref="AP154">IF(COUNTA($M$2:$M$136)&lt;ROW(M11),"",INDEX($AP$1:$AP$136,SMALL(IF($M$2:$M$136&lt;&gt;"",ROW($M$2:$M$136)),ROW(M11))))</f>
        <v>#NUM!</v>
      </c>
      <c r="AQ154" s="12" t="e">
        <f t="array" ref="AQ154">IF(COUNTA($M$2:$M$136)&lt;ROW(M11),"",INDEX($AQ$1:$AQ$136,SMALL(IF($M$2:$M$136&lt;&gt;"",ROW($M$2:$M$136)),ROW(M11))))</f>
        <v>#NUM!</v>
      </c>
      <c r="AR154" s="12" t="e">
        <f t="array" ref="AR154">IF(COUNTA($M$2:$M$136)&lt;ROW(M11),"",INDEX($AR$1:$AR$136,SMALL(IF($M$2:$M$136&lt;&gt;"",ROW($M$2:$M$136)),ROW(M11))))</f>
        <v>#NUM!</v>
      </c>
      <c r="AS154" s="12" t="e">
        <f t="array" ref="AS154">IF(COUNTA($M$2:$M$136)&lt;ROW(N11),"",INDEX($AS$1:$AS$136,SMALL(IF($M$2:$M$136&lt;&gt;"",ROW($M$2:$M$136)),ROW(N11))))</f>
        <v>#NUM!</v>
      </c>
      <c r="AT154" s="12" t="e">
        <f t="array" ref="AT154">IF(COUNTA($AV$2:$AV$136)&lt;ROW(AV11),"",INDEX($AT$1:$AT$136,SMALL(IF($AV$2:$AV$136&lt;&gt;"",ROW($AV$2:$AV$136)),ROW(AV11))))</f>
        <v>#NUM!</v>
      </c>
      <c r="AU154" s="12" t="e">
        <f t="array" ref="AU154">IF(COUNTA($AV$2:$AV$136)&lt;ROW(AV11),"",INDEX($AU$1:$AU$136,SMALL(IF($AV$2:$AV$136&lt;&gt;"",ROW($AV$2:$AV$136)),ROW(AV11))))</f>
        <v>#NUM!</v>
      </c>
      <c r="AV154" s="12" t="e">
        <f t="array" ref="AV154">IF(COUNTA($AV$2:$AV$136)&lt;ROW(AV11),"",INDEX($AV$1:$AV$136,SMALL(IF($AV$2:$AV$136&lt;&gt;"",ROW($AV$2:$AV$136)),ROW(AV11))))</f>
        <v>#NUM!</v>
      </c>
    </row>
    <row r="155" spans="11:70" ht="12.75" customHeight="1" x14ac:dyDescent="0.15">
      <c r="K155" s="12" t="e">
        <f t="array" ref="K155">IF(COUNTA($M$2:$M$136)&lt;ROW(M12),"",INDEX($K$1:$K$136,SMALL(IF($M$2:$M$136&lt;&gt;"",ROW($M$2:$M$136)),ROW(M12))))</f>
        <v>#NUM!</v>
      </c>
      <c r="L155" s="12" t="e">
        <f t="array" ref="L155">IF(COUNTA($M$2:$M$136)&lt;ROW(M12),"",INDEX($L$1:$L$136,SMALL(IF($M$2:$M$136&lt;&gt;"",ROW($M$2:$M$136)),ROW(M12))))</f>
        <v>#NUM!</v>
      </c>
      <c r="M155" s="12" t="e">
        <f t="array" ref="M155">IF(COUNTA($M$2:$M$136)&lt;ROW(M12),"",INDEX($M$1:$M$136,SMALL(IF($M$2:$M$136&lt;&gt;"",ROW($M$2:$M$136)),ROW(M12))))</f>
        <v>#NUM!</v>
      </c>
      <c r="R155" s="12" t="e">
        <f t="array" ref="R155">IF(COUNTA($M$2:$M$136)&lt;ROW(M12),"",INDEX($R$1:$R$136,SMALL(IF($M$2:$M$136&lt;&gt;"",ROW($M$2:$M$136)),ROW(M12))))</f>
        <v>#NUM!</v>
      </c>
      <c r="S155" s="12" t="e">
        <f t="array" ref="S155">IF(COUNTA($M$2:$M$136)&lt;ROW(N12),"",INDEX($S$1:$S$136,SMALL(IF($M$2:$M$136&lt;&gt;"",ROW($M$2:$M$136)),ROW(N12))))</f>
        <v>#NUM!</v>
      </c>
      <c r="T155" s="12" t="e">
        <f t="array" ref="T155">IF(COUNTA($M$2:$M$136)&lt;ROW(M12),"",INDEX($T$1:$T$136,SMALL(IF($M$2:$M$136&lt;&gt;"",ROW($M$2:$M$136)),ROW(M12))))</f>
        <v>#NUM!</v>
      </c>
      <c r="U155" s="12" t="e">
        <f t="array" ref="U155">IF(COUNTA($M$2:$M$136)&lt;ROW(M12),"",INDEX($U$1:$U$136,SMALL(IF($M$2:$M$136&lt;&gt;"",ROW($M$2:$M$136)),ROW(M12))))</f>
        <v>#NUM!</v>
      </c>
      <c r="V155" s="12" t="e">
        <f t="array" ref="V155">IF(COUNTA($M$2:$M$136)&lt;ROW(M12),"",INDEX($V$1:$V$136,SMALL(IF($M$2:$M$136&lt;&gt;"",ROW($M$2:$M$136)),ROW(M12))))</f>
        <v>#NUM!</v>
      </c>
      <c r="W155" s="12" t="e">
        <f t="array" ref="W155">IF(COUNTA($M$2:$M$136)&lt;ROW(M12),"",INDEX($W$1:$W$136,SMALL(IF($M$2:$M$136&lt;&gt;"",ROW($M$2:$M$136)),ROW(M12))))</f>
        <v>#NUM!</v>
      </c>
      <c r="X155" s="12" t="e">
        <f t="array" ref="X155">IF(COUNTA($M$2:$M$136)&lt;ROW(M12),"",INDEX($X$1:$X$136,SMALL(IF($M$2:$M$136&lt;&gt;"",ROW($M$2:$M$136)),ROW(M12))))</f>
        <v>#NUM!</v>
      </c>
      <c r="Y155" s="12" t="e">
        <f t="array" ref="Y155">IF(COUNTA($M$2:$M$136)&lt;ROW(M12),"",INDEX($Y$1:$Y$136,SMALL(IF($M$2:$M$136&lt;&gt;"",ROW($M$2:$M$136)),ROW(M12))))</f>
        <v>#NUM!</v>
      </c>
      <c r="Z155" s="12" t="e">
        <f t="array" ref="Z155">IF(COUNTA($M$2:$M$136)&lt;ROW(M12),"",INDEX($Z$1:$Z$136,SMALL(IF($M$2:$M$136&lt;&gt;"",ROW($M$2:$M$136)),ROW(M12))))</f>
        <v>#NUM!</v>
      </c>
      <c r="AA155" s="12" t="e">
        <f t="array" ref="AA155">IF(COUNTA($M$2:$M$136)&lt;ROW(M12),"",INDEX($AA$1:$AA$136,SMALL(IF($M$2:$M$136&lt;&gt;"",ROW($M$2:$M$136)),ROW(M12))))</f>
        <v>#NUM!</v>
      </c>
      <c r="AB155" s="12" t="e">
        <f t="array" ref="AB155">IF(COUNTA($M$2:$M$136)&lt;ROW(M12),"",INDEX($AB$1:$AB$136,SMALL(IF($M$2:$M$136&lt;&gt;"",ROW($M$2:$M$136)),ROW(M12))))</f>
        <v>#NUM!</v>
      </c>
      <c r="AC155" s="12" t="e">
        <f t="array" ref="AC155">IF(COUNTA($M$2:$M$136)&lt;ROW(M12),"",INDEX($AC$1:$AC$136,SMALL(IF($M$2:$M$136&lt;&gt;"",ROW($M$2:$M$136)),ROW(M12))))</f>
        <v>#NUM!</v>
      </c>
      <c r="AD155" s="12" t="e">
        <f t="array" ref="AD155">IF(COUNTA($M$2:$M$136)&lt;ROW(M12),"",INDEX($AD$1:$AD$136,SMALL(IF($M$2:$M$136&lt;&gt;"",ROW($M$2:$M$136)),ROW(M12))))</f>
        <v>#NUM!</v>
      </c>
      <c r="AE155" s="12" t="e">
        <f t="array" ref="AE155">IF(COUNTA($M$2:$M$136)&lt;ROW(M12),"",INDEX($AE$1:$AE$136,SMALL(IF($M$2:$M$136&lt;&gt;"",ROW($M$2:$M$136)),ROW(M12))))</f>
        <v>#NUM!</v>
      </c>
      <c r="AF155" s="12" t="e">
        <f t="array" ref="AF155">IF(COUNTA($M$2:$M$136)&lt;ROW(M12),"",INDEX($AF$1:$AF$136,SMALL(IF($M$2:$M$136&lt;&gt;"",ROW($M$2:$M$136)),ROW(M12))))</f>
        <v>#NUM!</v>
      </c>
      <c r="AG155" s="12" t="e">
        <f t="array" ref="AG155">IF(COUNTA($M$2:$M$136)&lt;ROW(M12),"",INDEX($AG$1:$AG$136,SMALL(IF($M$2:$M$136&lt;&gt;"",ROW($M$2:$M$136)),ROW(M12))))</f>
        <v>#NUM!</v>
      </c>
      <c r="AH155" s="12" t="e">
        <f t="array" ref="AH155">IF(COUNTA($M$2:$M$136)&lt;ROW(M12),"",INDEX($AH$1:$AH$136,SMALL(IF($M$2:$M$136&lt;&gt;"",ROW($M$2:$M$136)),ROW(M12))))</f>
        <v>#NUM!</v>
      </c>
      <c r="AI155" s="12" t="e">
        <f t="array" ref="AI155">IF(COUNTA($M$2:$M$136)&lt;ROW(M12),"",INDEX($AI$1:$AI$136,SMALL(IF($M$2:$M$136&lt;&gt;"",ROW($M$2:$M$136)),ROW(M12))))</f>
        <v>#NUM!</v>
      </c>
      <c r="AJ155" s="12" t="e">
        <f t="array" ref="AJ155">IF(COUNTA($M$2:$M$136)&lt;ROW(M12),"",INDEX($AJ$1:$AJ$136,SMALL(IF($M$2:$M$136&lt;&gt;"",ROW($M$2:$M$136)),ROW(M12))))</f>
        <v>#NUM!</v>
      </c>
      <c r="AK155" s="12" t="e">
        <f t="array" ref="AK155">IF(COUNTA($M$2:$M$136)&lt;ROW(M12),"",INDEX($AK$1:$AK$136,SMALL(IF($M$2:$M$136&lt;&gt;"",ROW($M$2:$M$136)),ROW(M12))))</f>
        <v>#NUM!</v>
      </c>
      <c r="AL155" s="12" t="e">
        <f t="array" ref="AL155">IF(COUNTA($M$2:$M$136)&lt;ROW(M12),"",INDEX($AL$1:$AL$136,SMALL(IF($M$2:$M$136&lt;&gt;"",ROW($M$2:$M$136)),ROW(M12))))</f>
        <v>#NUM!</v>
      </c>
      <c r="AM155" s="12" t="e">
        <f t="array" ref="AM155">IF(COUNTA($M$2:$M$136)&lt;ROW(M12),"",INDEX($AM$1:$AM$136,SMALL(IF($M$2:$M$136&lt;&gt;"",ROW($M$2:$M$136)),ROW(M12))))</f>
        <v>#NUM!</v>
      </c>
      <c r="AN155" s="12" t="e">
        <f t="array" ref="AN155">IF(COUNTA($M$2:$M$136)&lt;ROW(M12),"",INDEX($AN$1:$AN$136,SMALL(IF($M$2:$M$136&lt;&gt;"",ROW($M$2:$M$136)),ROW(M12))))</f>
        <v>#NUM!</v>
      </c>
      <c r="AO155" s="12" t="e">
        <f t="array" ref="AO155">IF(COUNTA($M$2:$M$136)&lt;ROW(M12),"",INDEX($AO$1:$AO$136,SMALL(IF($M$2:$M$136&lt;&gt;"",ROW($M$2:$M$136)),ROW(M12))))</f>
        <v>#NUM!</v>
      </c>
      <c r="AP155" s="12" t="e">
        <f t="array" ref="AP155">IF(COUNTA($M$2:$M$136)&lt;ROW(M12),"",INDEX($AP$1:$AP$136,SMALL(IF($M$2:$M$136&lt;&gt;"",ROW($M$2:$M$136)),ROW(M12))))</f>
        <v>#NUM!</v>
      </c>
      <c r="AQ155" s="12" t="e">
        <f t="array" ref="AQ155">IF(COUNTA($M$2:$M$136)&lt;ROW(M12),"",INDEX($AQ$1:$AQ$136,SMALL(IF($M$2:$M$136&lt;&gt;"",ROW($M$2:$M$136)),ROW(M12))))</f>
        <v>#NUM!</v>
      </c>
      <c r="AR155" s="12" t="e">
        <f t="array" ref="AR155">IF(COUNTA($M$2:$M$136)&lt;ROW(M12),"",INDEX($AR$1:$AR$136,SMALL(IF($M$2:$M$136&lt;&gt;"",ROW($M$2:$M$136)),ROW(M12))))</f>
        <v>#NUM!</v>
      </c>
      <c r="AS155" s="12" t="e">
        <f t="array" ref="AS155">IF(COUNTA($M$2:$M$136)&lt;ROW(N12),"",INDEX($AS$1:$AS$136,SMALL(IF($M$2:$M$136&lt;&gt;"",ROW($M$2:$M$136)),ROW(N12))))</f>
        <v>#NUM!</v>
      </c>
      <c r="AT155" s="12" t="e">
        <f t="array" ref="AT155">IF(COUNTA($AV$2:$AV$136)&lt;ROW(AV12),"",INDEX($AT$1:$AT$136,SMALL(IF($AV$2:$AV$136&lt;&gt;"",ROW($AV$2:$AV$136)),ROW(AV12))))</f>
        <v>#NUM!</v>
      </c>
      <c r="AU155" s="12" t="e">
        <f t="array" ref="AU155">IF(COUNTA($AV$2:$AV$136)&lt;ROW(AV12),"",INDEX($AU$1:$AU$136,SMALL(IF($AV$2:$AV$136&lt;&gt;"",ROW($AV$2:$AV$136)),ROW(AV12))))</f>
        <v>#NUM!</v>
      </c>
      <c r="AV155" s="12" t="e">
        <f t="array" ref="AV155">IF(COUNTA($AV$2:$AV$136)&lt;ROW(AV12),"",INDEX($AV$1:$AV$136,SMALL(IF($AV$2:$AV$136&lt;&gt;"",ROW($AV$2:$AV$136)),ROW(AV12))))</f>
        <v>#NUM!</v>
      </c>
    </row>
    <row r="156" spans="11:70" ht="12.75" customHeight="1" x14ac:dyDescent="0.15">
      <c r="K156" s="12" t="e">
        <f t="array" ref="K156">IF(COUNTA($M$2:$M$136)&lt;ROW(M13),"",INDEX($K$1:$K$136,SMALL(IF($M$2:$M$136&lt;&gt;"",ROW($M$2:$M$136)),ROW(M13))))</f>
        <v>#NUM!</v>
      </c>
      <c r="L156" s="12" t="e">
        <f t="array" ref="L156">IF(COUNTA($M$2:$M$136)&lt;ROW(M13),"",INDEX($L$1:$L$136,SMALL(IF($M$2:$M$136&lt;&gt;"",ROW($M$2:$M$136)),ROW(M13))))</f>
        <v>#NUM!</v>
      </c>
      <c r="M156" s="12" t="e">
        <f t="array" ref="M156">IF(COUNTA($M$2:$M$136)&lt;ROW(M13),"",INDEX($M$1:$M$136,SMALL(IF($M$2:$M$136&lt;&gt;"",ROW($M$2:$M$136)),ROW(M13))))</f>
        <v>#NUM!</v>
      </c>
      <c r="R156" s="12" t="e">
        <f t="array" ref="R156">IF(COUNTA($M$2:$M$136)&lt;ROW(M13),"",INDEX($R$1:$R$136,SMALL(IF($M$2:$M$136&lt;&gt;"",ROW($M$2:$M$136)),ROW(M13))))</f>
        <v>#NUM!</v>
      </c>
      <c r="S156" s="12" t="e">
        <f t="array" ref="S156">IF(COUNTA($M$2:$M$136)&lt;ROW(N13),"",INDEX($S$1:$S$136,SMALL(IF($M$2:$M$136&lt;&gt;"",ROW($M$2:$M$136)),ROW(N13))))</f>
        <v>#NUM!</v>
      </c>
      <c r="T156" s="12" t="e">
        <f t="array" ref="T156">IF(COUNTA($M$2:$M$136)&lt;ROW(M13),"",INDEX($T$1:$T$136,SMALL(IF($M$2:$M$136&lt;&gt;"",ROW($M$2:$M$136)),ROW(M13))))</f>
        <v>#NUM!</v>
      </c>
      <c r="U156" s="12" t="e">
        <f t="array" ref="U156">IF(COUNTA($M$2:$M$136)&lt;ROW(M13),"",INDEX($U$1:$U$136,SMALL(IF($M$2:$M$136&lt;&gt;"",ROW($M$2:$M$136)),ROW(M13))))</f>
        <v>#NUM!</v>
      </c>
      <c r="V156" s="12" t="e">
        <f t="array" ref="V156">IF(COUNTA($M$2:$M$136)&lt;ROW(M13),"",INDEX($V$1:$V$136,SMALL(IF($M$2:$M$136&lt;&gt;"",ROW($M$2:$M$136)),ROW(M13))))</f>
        <v>#NUM!</v>
      </c>
      <c r="W156" s="12" t="e">
        <f t="array" ref="W156">IF(COUNTA($M$2:$M$136)&lt;ROW(M13),"",INDEX($W$1:$W$136,SMALL(IF($M$2:$M$136&lt;&gt;"",ROW($M$2:$M$136)),ROW(M13))))</f>
        <v>#NUM!</v>
      </c>
      <c r="X156" s="12" t="e">
        <f t="array" ref="X156">IF(COUNTA($M$2:$M$136)&lt;ROW(M13),"",INDEX($X$1:$X$136,SMALL(IF($M$2:$M$136&lt;&gt;"",ROW($M$2:$M$136)),ROW(M13))))</f>
        <v>#NUM!</v>
      </c>
      <c r="Y156" s="12" t="e">
        <f t="array" ref="Y156">IF(COUNTA($M$2:$M$136)&lt;ROW(M13),"",INDEX($Y$1:$Y$136,SMALL(IF($M$2:$M$136&lt;&gt;"",ROW($M$2:$M$136)),ROW(M13))))</f>
        <v>#NUM!</v>
      </c>
      <c r="Z156" s="12" t="e">
        <f t="array" ref="Z156">IF(COUNTA($M$2:$M$136)&lt;ROW(M13),"",INDEX($Z$1:$Z$136,SMALL(IF($M$2:$M$136&lt;&gt;"",ROW($M$2:$M$136)),ROW(M13))))</f>
        <v>#NUM!</v>
      </c>
      <c r="AA156" s="12" t="e">
        <f t="array" ref="AA156">IF(COUNTA($M$2:$M$136)&lt;ROW(M13),"",INDEX($AA$1:$AA$136,SMALL(IF($M$2:$M$136&lt;&gt;"",ROW($M$2:$M$136)),ROW(M13))))</f>
        <v>#NUM!</v>
      </c>
      <c r="AB156" s="12" t="e">
        <f t="array" ref="AB156">IF(COUNTA($M$2:$M$136)&lt;ROW(M13),"",INDEX($AB$1:$AB$136,SMALL(IF($M$2:$M$136&lt;&gt;"",ROW($M$2:$M$136)),ROW(M13))))</f>
        <v>#NUM!</v>
      </c>
      <c r="AC156" s="12" t="e">
        <f t="array" ref="AC156">IF(COUNTA($M$2:$M$136)&lt;ROW(M13),"",INDEX($AC$1:$AC$136,SMALL(IF($M$2:$M$136&lt;&gt;"",ROW($M$2:$M$136)),ROW(M13))))</f>
        <v>#NUM!</v>
      </c>
      <c r="AD156" s="12" t="e">
        <f t="array" ref="AD156">IF(COUNTA($M$2:$M$136)&lt;ROW(M13),"",INDEX($AD$1:$AD$136,SMALL(IF($M$2:$M$136&lt;&gt;"",ROW($M$2:$M$136)),ROW(M13))))</f>
        <v>#NUM!</v>
      </c>
      <c r="AE156" s="12" t="e">
        <f t="array" ref="AE156">IF(COUNTA($M$2:$M$136)&lt;ROW(M13),"",INDEX($AE$1:$AE$136,SMALL(IF($M$2:$M$136&lt;&gt;"",ROW($M$2:$M$136)),ROW(M13))))</f>
        <v>#NUM!</v>
      </c>
      <c r="AF156" s="12" t="e">
        <f t="array" ref="AF156">IF(COUNTA($M$2:$M$136)&lt;ROW(M13),"",INDEX($AF$1:$AF$136,SMALL(IF($M$2:$M$136&lt;&gt;"",ROW($M$2:$M$136)),ROW(M13))))</f>
        <v>#NUM!</v>
      </c>
      <c r="AG156" s="12" t="e">
        <f t="array" ref="AG156">IF(COUNTA($M$2:$M$136)&lt;ROW(M13),"",INDEX($AG$1:$AG$136,SMALL(IF($M$2:$M$136&lt;&gt;"",ROW($M$2:$M$136)),ROW(M13))))</f>
        <v>#NUM!</v>
      </c>
      <c r="AH156" s="12" t="e">
        <f t="array" ref="AH156">IF(COUNTA($M$2:$M$136)&lt;ROW(M13),"",INDEX($AH$1:$AH$136,SMALL(IF($M$2:$M$136&lt;&gt;"",ROW($M$2:$M$136)),ROW(M13))))</f>
        <v>#NUM!</v>
      </c>
      <c r="AI156" s="12" t="e">
        <f t="array" ref="AI156">IF(COUNTA($M$2:$M$136)&lt;ROW(M13),"",INDEX($AI$1:$AI$136,SMALL(IF($M$2:$M$136&lt;&gt;"",ROW($M$2:$M$136)),ROW(M13))))</f>
        <v>#NUM!</v>
      </c>
      <c r="AJ156" s="12" t="e">
        <f t="array" ref="AJ156">IF(COUNTA($M$2:$M$136)&lt;ROW(M13),"",INDEX($AJ$1:$AJ$136,SMALL(IF($M$2:$M$136&lt;&gt;"",ROW($M$2:$M$136)),ROW(M13))))</f>
        <v>#NUM!</v>
      </c>
      <c r="AK156" s="12" t="e">
        <f t="array" ref="AK156">IF(COUNTA($M$2:$M$136)&lt;ROW(M13),"",INDEX($AK$1:$AK$136,SMALL(IF($M$2:$M$136&lt;&gt;"",ROW($M$2:$M$136)),ROW(M13))))</f>
        <v>#NUM!</v>
      </c>
      <c r="AL156" s="12" t="e">
        <f t="array" ref="AL156">IF(COUNTA($M$2:$M$136)&lt;ROW(M13),"",INDEX($AL$1:$AL$136,SMALL(IF($M$2:$M$136&lt;&gt;"",ROW($M$2:$M$136)),ROW(M13))))</f>
        <v>#NUM!</v>
      </c>
      <c r="AM156" s="12" t="e">
        <f t="array" ref="AM156">IF(COUNTA($M$2:$M$136)&lt;ROW(M13),"",INDEX($AM$1:$AM$136,SMALL(IF($M$2:$M$136&lt;&gt;"",ROW($M$2:$M$136)),ROW(M13))))</f>
        <v>#NUM!</v>
      </c>
      <c r="AN156" s="12" t="e">
        <f t="array" ref="AN156">IF(COUNTA($M$2:$M$136)&lt;ROW(M13),"",INDEX($AN$1:$AN$136,SMALL(IF($M$2:$M$136&lt;&gt;"",ROW($M$2:$M$136)),ROW(M13))))</f>
        <v>#NUM!</v>
      </c>
      <c r="AO156" s="12" t="e">
        <f t="array" ref="AO156">IF(COUNTA($M$2:$M$136)&lt;ROW(M13),"",INDEX($AO$1:$AO$136,SMALL(IF($M$2:$M$136&lt;&gt;"",ROW($M$2:$M$136)),ROW(M13))))</f>
        <v>#NUM!</v>
      </c>
      <c r="AP156" s="12" t="e">
        <f t="array" ref="AP156">IF(COUNTA($M$2:$M$136)&lt;ROW(M13),"",INDEX($AP$1:$AP$136,SMALL(IF($M$2:$M$136&lt;&gt;"",ROW($M$2:$M$136)),ROW(M13))))</f>
        <v>#NUM!</v>
      </c>
      <c r="AQ156" s="12" t="e">
        <f t="array" ref="AQ156">IF(COUNTA($M$2:$M$136)&lt;ROW(M13),"",INDEX($AQ$1:$AQ$136,SMALL(IF($M$2:$M$136&lt;&gt;"",ROW($M$2:$M$136)),ROW(M13))))</f>
        <v>#NUM!</v>
      </c>
      <c r="AR156" s="12" t="e">
        <f t="array" ref="AR156">IF(COUNTA($M$2:$M$136)&lt;ROW(M13),"",INDEX($AR$1:$AR$136,SMALL(IF($M$2:$M$136&lt;&gt;"",ROW($M$2:$M$136)),ROW(M13))))</f>
        <v>#NUM!</v>
      </c>
      <c r="AS156" s="12" t="e">
        <f t="array" ref="AS156">IF(COUNTA($M$2:$M$136)&lt;ROW(N13),"",INDEX($AS$1:$AS$136,SMALL(IF($M$2:$M$136&lt;&gt;"",ROW($M$2:$M$136)),ROW(N13))))</f>
        <v>#NUM!</v>
      </c>
      <c r="AT156" s="12" t="e">
        <f t="array" ref="AT156">IF(COUNTA($AV$2:$AV$136)&lt;ROW(AV13),"",INDEX($AT$1:$AT$136,SMALL(IF($AV$2:$AV$136&lt;&gt;"",ROW($AV$2:$AV$136)),ROW(AV13))))</f>
        <v>#NUM!</v>
      </c>
      <c r="AU156" s="12" t="e">
        <f t="array" ref="AU156">IF(COUNTA($AV$2:$AV$136)&lt;ROW(AV13),"",INDEX($AU$1:$AU$136,SMALL(IF($AV$2:$AV$136&lt;&gt;"",ROW($AV$2:$AV$136)),ROW(AV13))))</f>
        <v>#NUM!</v>
      </c>
      <c r="AV156" s="12" t="e">
        <f t="array" ref="AV156">IF(COUNTA($AV$2:$AV$136)&lt;ROW(AV13),"",INDEX($AV$1:$AV$136,SMALL(IF($AV$2:$AV$136&lt;&gt;"",ROW($AV$2:$AV$136)),ROW(AV13))))</f>
        <v>#NUM!</v>
      </c>
    </row>
    <row r="157" spans="11:70" ht="12.75" customHeight="1" x14ac:dyDescent="0.15">
      <c r="K157" s="12" t="e">
        <f t="array" ref="K157">IF(COUNTA($M$2:$M$136)&lt;ROW(M14),"",INDEX($K$1:$K$136,SMALL(IF($M$2:$M$136&lt;&gt;"",ROW($M$2:$M$136)),ROW(M14))))</f>
        <v>#NUM!</v>
      </c>
      <c r="L157" s="12" t="e">
        <f t="array" ref="L157">IF(COUNTA($M$2:$M$136)&lt;ROW(M14),"",INDEX($L$1:$L$136,SMALL(IF($M$2:$M$136&lt;&gt;"",ROW($M$2:$M$136)),ROW(M14))))</f>
        <v>#NUM!</v>
      </c>
      <c r="M157" s="12" t="e">
        <f t="array" ref="M157">IF(COUNTA($M$2:$M$136)&lt;ROW(M14),"",INDEX($M$1:$M$136,SMALL(IF($M$2:$M$136&lt;&gt;"",ROW($M$2:$M$136)),ROW(M14))))</f>
        <v>#NUM!</v>
      </c>
      <c r="R157" s="12" t="e">
        <f t="array" ref="R157">IF(COUNTA($M$2:$M$136)&lt;ROW(M14),"",INDEX($R$1:$R$136,SMALL(IF($M$2:$M$136&lt;&gt;"",ROW($M$2:$M$136)),ROW(M14))))</f>
        <v>#NUM!</v>
      </c>
      <c r="S157" s="12" t="e">
        <f t="array" ref="S157">IF(COUNTA($M$2:$M$136)&lt;ROW(N14),"",INDEX($S$1:$S$136,SMALL(IF($M$2:$M$136&lt;&gt;"",ROW($M$2:$M$136)),ROW(N14))))</f>
        <v>#NUM!</v>
      </c>
      <c r="T157" s="12" t="e">
        <f t="array" ref="T157">IF(COUNTA($M$2:$M$136)&lt;ROW(M14),"",INDEX($T$1:$T$136,SMALL(IF($M$2:$M$136&lt;&gt;"",ROW($M$2:$M$136)),ROW(M14))))</f>
        <v>#NUM!</v>
      </c>
      <c r="U157" s="12" t="e">
        <f t="array" ref="U157">IF(COUNTA($M$2:$M$136)&lt;ROW(M14),"",INDEX($U$1:$U$136,SMALL(IF($M$2:$M$136&lt;&gt;"",ROW($M$2:$M$136)),ROW(M14))))</f>
        <v>#NUM!</v>
      </c>
      <c r="V157" s="12" t="e">
        <f t="array" ref="V157">IF(COUNTA($M$2:$M$136)&lt;ROW(M14),"",INDEX($V$1:$V$136,SMALL(IF($M$2:$M$136&lt;&gt;"",ROW($M$2:$M$136)),ROW(M14))))</f>
        <v>#NUM!</v>
      </c>
      <c r="W157" s="12" t="e">
        <f t="array" ref="W157">IF(COUNTA($M$2:$M$136)&lt;ROW(M14),"",INDEX($W$1:$W$136,SMALL(IF($M$2:$M$136&lt;&gt;"",ROW($M$2:$M$136)),ROW(M14))))</f>
        <v>#NUM!</v>
      </c>
      <c r="X157" s="12" t="e">
        <f t="array" ref="X157">IF(COUNTA($M$2:$M$136)&lt;ROW(M14),"",INDEX($X$1:$X$136,SMALL(IF($M$2:$M$136&lt;&gt;"",ROW($M$2:$M$136)),ROW(M14))))</f>
        <v>#NUM!</v>
      </c>
      <c r="Y157" s="12" t="e">
        <f t="array" ref="Y157">IF(COUNTA($M$2:$M$136)&lt;ROW(M14),"",INDEX($Y$1:$Y$136,SMALL(IF($M$2:$M$136&lt;&gt;"",ROW($M$2:$M$136)),ROW(M14))))</f>
        <v>#NUM!</v>
      </c>
      <c r="Z157" s="12" t="e">
        <f t="array" ref="Z157">IF(COUNTA($M$2:$M$136)&lt;ROW(M14),"",INDEX($Z$1:$Z$136,SMALL(IF($M$2:$M$136&lt;&gt;"",ROW($M$2:$M$136)),ROW(M14))))</f>
        <v>#NUM!</v>
      </c>
      <c r="AA157" s="12" t="e">
        <f t="array" ref="AA157">IF(COUNTA($M$2:$M$136)&lt;ROW(M14),"",INDEX($AA$1:$AA$136,SMALL(IF($M$2:$M$136&lt;&gt;"",ROW($M$2:$M$136)),ROW(M14))))</f>
        <v>#NUM!</v>
      </c>
      <c r="AB157" s="12" t="e">
        <f t="array" ref="AB157">IF(COUNTA($M$2:$M$136)&lt;ROW(M14),"",INDEX($AB$1:$AB$136,SMALL(IF($M$2:$M$136&lt;&gt;"",ROW($M$2:$M$136)),ROW(M14))))</f>
        <v>#NUM!</v>
      </c>
      <c r="AC157" s="12" t="e">
        <f t="array" ref="AC157">IF(COUNTA($M$2:$M$136)&lt;ROW(M14),"",INDEX($AC$1:$AC$136,SMALL(IF($M$2:$M$136&lt;&gt;"",ROW($M$2:$M$136)),ROW(M14))))</f>
        <v>#NUM!</v>
      </c>
      <c r="AD157" s="12" t="e">
        <f t="array" ref="AD157">IF(COUNTA($M$2:$M$136)&lt;ROW(M14),"",INDEX($AD$1:$AD$136,SMALL(IF($M$2:$M$136&lt;&gt;"",ROW($M$2:$M$136)),ROW(M14))))</f>
        <v>#NUM!</v>
      </c>
      <c r="AE157" s="12" t="e">
        <f t="array" ref="AE157">IF(COUNTA($M$2:$M$136)&lt;ROW(M14),"",INDEX($AE$1:$AE$136,SMALL(IF($M$2:$M$136&lt;&gt;"",ROW($M$2:$M$136)),ROW(M14))))</f>
        <v>#NUM!</v>
      </c>
      <c r="AF157" s="12" t="e">
        <f t="array" ref="AF157">IF(COUNTA($M$2:$M$136)&lt;ROW(M14),"",INDEX($AF$1:$AF$136,SMALL(IF($M$2:$M$136&lt;&gt;"",ROW($M$2:$M$136)),ROW(M14))))</f>
        <v>#NUM!</v>
      </c>
      <c r="AG157" s="12" t="e">
        <f t="array" ref="AG157">IF(COUNTA($M$2:$M$136)&lt;ROW(M14),"",INDEX($AG$1:$AG$136,SMALL(IF($M$2:$M$136&lt;&gt;"",ROW($M$2:$M$136)),ROW(M14))))</f>
        <v>#NUM!</v>
      </c>
      <c r="AH157" s="12" t="e">
        <f t="array" ref="AH157">IF(COUNTA($M$2:$M$136)&lt;ROW(M14),"",INDEX($AH$1:$AH$136,SMALL(IF($M$2:$M$136&lt;&gt;"",ROW($M$2:$M$136)),ROW(M14))))</f>
        <v>#NUM!</v>
      </c>
      <c r="AI157" s="12" t="e">
        <f t="array" ref="AI157">IF(COUNTA($M$2:$M$136)&lt;ROW(M14),"",INDEX($AI$1:$AI$136,SMALL(IF($M$2:$M$136&lt;&gt;"",ROW($M$2:$M$136)),ROW(M14))))</f>
        <v>#NUM!</v>
      </c>
      <c r="AJ157" s="12" t="e">
        <f t="array" ref="AJ157">IF(COUNTA($M$2:$M$136)&lt;ROW(M14),"",INDEX($AJ$1:$AJ$136,SMALL(IF($M$2:$M$136&lt;&gt;"",ROW($M$2:$M$136)),ROW(M14))))</f>
        <v>#NUM!</v>
      </c>
      <c r="AK157" s="12" t="e">
        <f t="array" ref="AK157">IF(COUNTA($M$2:$M$136)&lt;ROW(M14),"",INDEX($AK$1:$AK$136,SMALL(IF($M$2:$M$136&lt;&gt;"",ROW($M$2:$M$136)),ROW(M14))))</f>
        <v>#NUM!</v>
      </c>
      <c r="AL157" s="12" t="e">
        <f t="array" ref="AL157">IF(COUNTA($M$2:$M$136)&lt;ROW(M14),"",INDEX($AL$1:$AL$136,SMALL(IF($M$2:$M$136&lt;&gt;"",ROW($M$2:$M$136)),ROW(M14))))</f>
        <v>#NUM!</v>
      </c>
      <c r="AM157" s="12" t="e">
        <f t="array" ref="AM157">IF(COUNTA($M$2:$M$136)&lt;ROW(M14),"",INDEX($AM$1:$AM$136,SMALL(IF($M$2:$M$136&lt;&gt;"",ROW($M$2:$M$136)),ROW(M14))))</f>
        <v>#NUM!</v>
      </c>
      <c r="AN157" s="12" t="e">
        <f t="array" ref="AN157">IF(COUNTA($M$2:$M$136)&lt;ROW(M14),"",INDEX($AN$1:$AN$136,SMALL(IF($M$2:$M$136&lt;&gt;"",ROW($M$2:$M$136)),ROW(M14))))</f>
        <v>#NUM!</v>
      </c>
      <c r="AO157" s="12" t="e">
        <f t="array" ref="AO157">IF(COUNTA($M$2:$M$136)&lt;ROW(M14),"",INDEX($AO$1:$AO$136,SMALL(IF($M$2:$M$136&lt;&gt;"",ROW($M$2:$M$136)),ROW(M14))))</f>
        <v>#NUM!</v>
      </c>
      <c r="AP157" s="12" t="e">
        <f t="array" ref="AP157">IF(COUNTA($M$2:$M$136)&lt;ROW(M14),"",INDEX($AP$1:$AP$136,SMALL(IF($M$2:$M$136&lt;&gt;"",ROW($M$2:$M$136)),ROW(M14))))</f>
        <v>#NUM!</v>
      </c>
      <c r="AQ157" s="12" t="e">
        <f t="array" ref="AQ157">IF(COUNTA($M$2:$M$136)&lt;ROW(M14),"",INDEX($AQ$1:$AQ$136,SMALL(IF($M$2:$M$136&lt;&gt;"",ROW($M$2:$M$136)),ROW(M14))))</f>
        <v>#NUM!</v>
      </c>
      <c r="AR157" s="12" t="e">
        <f t="array" ref="AR157">IF(COUNTA($M$2:$M$136)&lt;ROW(M14),"",INDEX($AR$1:$AR$136,SMALL(IF($M$2:$M$136&lt;&gt;"",ROW($M$2:$M$136)),ROW(M14))))</f>
        <v>#NUM!</v>
      </c>
      <c r="AS157" s="12" t="e">
        <f t="array" ref="AS157">IF(COUNTA($M$2:$M$136)&lt;ROW(N14),"",INDEX($AS$1:$AS$136,SMALL(IF($M$2:$M$136&lt;&gt;"",ROW($M$2:$M$136)),ROW(N14))))</f>
        <v>#NUM!</v>
      </c>
      <c r="AT157" s="12" t="e">
        <f t="array" ref="AT157">IF(COUNTA($AV$2:$AV$136)&lt;ROW(AV14),"",INDEX($AT$1:$AT$136,SMALL(IF($AV$2:$AV$136&lt;&gt;"",ROW($AV$2:$AV$136)),ROW(AV14))))</f>
        <v>#NUM!</v>
      </c>
      <c r="AU157" s="12" t="e">
        <f t="array" ref="AU157">IF(COUNTA($AV$2:$AV$136)&lt;ROW(AV14),"",INDEX($AU$1:$AU$136,SMALL(IF($AV$2:$AV$136&lt;&gt;"",ROW($AV$2:$AV$136)),ROW(AV14))))</f>
        <v>#NUM!</v>
      </c>
      <c r="AV157" s="12" t="e">
        <f t="array" ref="AV157">IF(COUNTA($AV$2:$AV$136)&lt;ROW(AV14),"",INDEX($AV$1:$AV$136,SMALL(IF($AV$2:$AV$136&lt;&gt;"",ROW($AV$2:$AV$136)),ROW(AV14))))</f>
        <v>#NUM!</v>
      </c>
    </row>
    <row r="158" spans="11:70" ht="12.75" customHeight="1" x14ac:dyDescent="0.15">
      <c r="K158" s="12" t="e">
        <f t="array" ref="K158">IF(COUNTA($M$2:$M$136)&lt;ROW(M15),"",INDEX($K$1:$K$136,SMALL(IF($M$2:$M$136&lt;&gt;"",ROW($M$2:$M$136)),ROW(M15))))</f>
        <v>#NUM!</v>
      </c>
      <c r="L158" s="12" t="e">
        <f t="array" ref="L158">IF(COUNTA($M$2:$M$136)&lt;ROW(M15),"",INDEX($L$1:$L$136,SMALL(IF($M$2:$M$136&lt;&gt;"",ROW($M$2:$M$136)),ROW(M15))))</f>
        <v>#NUM!</v>
      </c>
      <c r="M158" s="12" t="e">
        <f t="array" ref="M158">IF(COUNTA($M$2:$M$136)&lt;ROW(M15),"",INDEX($M$1:$M$136,SMALL(IF($M$2:$M$136&lt;&gt;"",ROW($M$2:$M$136)),ROW(M15))))</f>
        <v>#NUM!</v>
      </c>
      <c r="R158" s="12" t="e">
        <f t="array" ref="R158">IF(COUNTA($M$2:$M$136)&lt;ROW(M15),"",INDEX($R$1:$R$136,SMALL(IF($M$2:$M$136&lt;&gt;"",ROW($M$2:$M$136)),ROW(M15))))</f>
        <v>#NUM!</v>
      </c>
      <c r="S158" s="12" t="e">
        <f t="array" ref="S158">IF(COUNTA($M$2:$M$136)&lt;ROW(N15),"",INDEX($S$1:$S$136,SMALL(IF($M$2:$M$136&lt;&gt;"",ROW($M$2:$M$136)),ROW(N15))))</f>
        <v>#NUM!</v>
      </c>
      <c r="T158" s="12" t="e">
        <f t="array" ref="T158">IF(COUNTA($M$2:$M$136)&lt;ROW(M15),"",INDEX($T$1:$T$136,SMALL(IF($M$2:$M$136&lt;&gt;"",ROW($M$2:$M$136)),ROW(M15))))</f>
        <v>#NUM!</v>
      </c>
      <c r="U158" s="12" t="e">
        <f t="array" ref="U158">IF(COUNTA($M$2:$M$136)&lt;ROW(M15),"",INDEX($U$1:$U$136,SMALL(IF($M$2:$M$136&lt;&gt;"",ROW($M$2:$M$136)),ROW(M15))))</f>
        <v>#NUM!</v>
      </c>
      <c r="V158" s="12" t="e">
        <f t="array" ref="V158">IF(COUNTA($M$2:$M$136)&lt;ROW(M15),"",INDEX($V$1:$V$136,SMALL(IF($M$2:$M$136&lt;&gt;"",ROW($M$2:$M$136)),ROW(M15))))</f>
        <v>#NUM!</v>
      </c>
      <c r="W158" s="12" t="e">
        <f t="array" ref="W158">IF(COUNTA($M$2:$M$136)&lt;ROW(M15),"",INDEX($W$1:$W$136,SMALL(IF($M$2:$M$136&lt;&gt;"",ROW($M$2:$M$136)),ROW(M15))))</f>
        <v>#NUM!</v>
      </c>
      <c r="X158" s="12" t="e">
        <f t="array" ref="X158">IF(COUNTA($M$2:$M$136)&lt;ROW(M15),"",INDEX($X$1:$X$136,SMALL(IF($M$2:$M$136&lt;&gt;"",ROW($M$2:$M$136)),ROW(M15))))</f>
        <v>#NUM!</v>
      </c>
      <c r="Y158" s="12" t="e">
        <f t="array" ref="Y158">IF(COUNTA($M$2:$M$136)&lt;ROW(M15),"",INDEX($Y$1:$Y$136,SMALL(IF($M$2:$M$136&lt;&gt;"",ROW($M$2:$M$136)),ROW(M15))))</f>
        <v>#NUM!</v>
      </c>
      <c r="Z158" s="12" t="e">
        <f t="array" ref="Z158">IF(COUNTA($M$2:$M$136)&lt;ROW(M15),"",INDEX($Z$1:$Z$136,SMALL(IF($M$2:$M$136&lt;&gt;"",ROW($M$2:$M$136)),ROW(M15))))</f>
        <v>#NUM!</v>
      </c>
      <c r="AA158" s="12" t="e">
        <f t="array" ref="AA158">IF(COUNTA($M$2:$M$136)&lt;ROW(M15),"",INDEX($AA$1:$AA$136,SMALL(IF($M$2:$M$136&lt;&gt;"",ROW($M$2:$M$136)),ROW(M15))))</f>
        <v>#NUM!</v>
      </c>
      <c r="AB158" s="12" t="e">
        <f t="array" ref="AB158">IF(COUNTA($M$2:$M$136)&lt;ROW(M15),"",INDEX($AB$1:$AB$136,SMALL(IF($M$2:$M$136&lt;&gt;"",ROW($M$2:$M$136)),ROW(M15))))</f>
        <v>#NUM!</v>
      </c>
      <c r="AC158" s="12" t="e">
        <f t="array" ref="AC158">IF(COUNTA($M$2:$M$136)&lt;ROW(M15),"",INDEX($AC$1:$AC$136,SMALL(IF($M$2:$M$136&lt;&gt;"",ROW($M$2:$M$136)),ROW(M15))))</f>
        <v>#NUM!</v>
      </c>
      <c r="AD158" s="12" t="e">
        <f t="array" ref="AD158">IF(COUNTA($M$2:$M$136)&lt;ROW(M15),"",INDEX($AD$1:$AD$136,SMALL(IF($M$2:$M$136&lt;&gt;"",ROW($M$2:$M$136)),ROW(M15))))</f>
        <v>#NUM!</v>
      </c>
      <c r="AE158" s="12" t="e">
        <f t="array" ref="AE158">IF(COUNTA($M$2:$M$136)&lt;ROW(M15),"",INDEX($AE$1:$AE$136,SMALL(IF($M$2:$M$136&lt;&gt;"",ROW($M$2:$M$136)),ROW(M15))))</f>
        <v>#NUM!</v>
      </c>
      <c r="AF158" s="12" t="e">
        <f t="array" ref="AF158">IF(COUNTA($M$2:$M$136)&lt;ROW(M15),"",INDEX($AF$1:$AF$136,SMALL(IF($M$2:$M$136&lt;&gt;"",ROW($M$2:$M$136)),ROW(M15))))</f>
        <v>#NUM!</v>
      </c>
      <c r="AG158" s="12" t="e">
        <f t="array" ref="AG158">IF(COUNTA($M$2:$M$136)&lt;ROW(M15),"",INDEX($AG$1:$AG$136,SMALL(IF($M$2:$M$136&lt;&gt;"",ROW($M$2:$M$136)),ROW(M15))))</f>
        <v>#NUM!</v>
      </c>
      <c r="AH158" s="12" t="e">
        <f t="array" ref="AH158">IF(COUNTA($M$2:$M$136)&lt;ROW(M15),"",INDEX($AH$1:$AH$136,SMALL(IF($M$2:$M$136&lt;&gt;"",ROW($M$2:$M$136)),ROW(M15))))</f>
        <v>#NUM!</v>
      </c>
      <c r="AI158" s="12" t="e">
        <f t="array" ref="AI158">IF(COUNTA($M$2:$M$136)&lt;ROW(M15),"",INDEX($AI$1:$AI$136,SMALL(IF($M$2:$M$136&lt;&gt;"",ROW($M$2:$M$136)),ROW(M15))))</f>
        <v>#NUM!</v>
      </c>
      <c r="AJ158" s="12" t="e">
        <f t="array" ref="AJ158">IF(COUNTA($M$2:$M$136)&lt;ROW(M15),"",INDEX($AJ$1:$AJ$136,SMALL(IF($M$2:$M$136&lt;&gt;"",ROW($M$2:$M$136)),ROW(M15))))</f>
        <v>#NUM!</v>
      </c>
      <c r="AK158" s="12" t="e">
        <f t="array" ref="AK158">IF(COUNTA($M$2:$M$136)&lt;ROW(M15),"",INDEX($AK$1:$AK$136,SMALL(IF($M$2:$M$136&lt;&gt;"",ROW($M$2:$M$136)),ROW(M15))))</f>
        <v>#NUM!</v>
      </c>
      <c r="AL158" s="12" t="e">
        <f t="array" ref="AL158">IF(COUNTA($M$2:$M$136)&lt;ROW(M15),"",INDEX($AL$1:$AL$136,SMALL(IF($M$2:$M$136&lt;&gt;"",ROW($M$2:$M$136)),ROW(M15))))</f>
        <v>#NUM!</v>
      </c>
      <c r="AM158" s="12" t="e">
        <f t="array" ref="AM158">IF(COUNTA($M$2:$M$136)&lt;ROW(M15),"",INDEX($AM$1:$AM$136,SMALL(IF($M$2:$M$136&lt;&gt;"",ROW($M$2:$M$136)),ROW(M15))))</f>
        <v>#NUM!</v>
      </c>
      <c r="AN158" s="12" t="e">
        <f t="array" ref="AN158">IF(COUNTA($M$2:$M$136)&lt;ROW(M15),"",INDEX($AN$1:$AN$136,SMALL(IF($M$2:$M$136&lt;&gt;"",ROW($M$2:$M$136)),ROW(M15))))</f>
        <v>#NUM!</v>
      </c>
      <c r="AO158" s="12" t="e">
        <f t="array" ref="AO158">IF(COUNTA($M$2:$M$136)&lt;ROW(M15),"",INDEX($AO$1:$AO$136,SMALL(IF($M$2:$M$136&lt;&gt;"",ROW($M$2:$M$136)),ROW(M15))))</f>
        <v>#NUM!</v>
      </c>
      <c r="AP158" s="12" t="e">
        <f t="array" ref="AP158">IF(COUNTA($M$2:$M$136)&lt;ROW(M15),"",INDEX($AP$1:$AP$136,SMALL(IF($M$2:$M$136&lt;&gt;"",ROW($M$2:$M$136)),ROW(M15))))</f>
        <v>#NUM!</v>
      </c>
      <c r="AQ158" s="12" t="e">
        <f t="array" ref="AQ158">IF(COUNTA($M$2:$M$136)&lt;ROW(M15),"",INDEX($AQ$1:$AQ$136,SMALL(IF($M$2:$M$136&lt;&gt;"",ROW($M$2:$M$136)),ROW(M15))))</f>
        <v>#NUM!</v>
      </c>
      <c r="AR158" s="12" t="e">
        <f t="array" ref="AR158">IF(COUNTA($M$2:$M$136)&lt;ROW(M15),"",INDEX($AR$1:$AR$136,SMALL(IF($M$2:$M$136&lt;&gt;"",ROW($M$2:$M$136)),ROW(M15))))</f>
        <v>#NUM!</v>
      </c>
      <c r="AS158" s="12" t="e">
        <f t="array" ref="AS158">IF(COUNTA($M$2:$M$136)&lt;ROW(N15),"",INDEX($AS$1:$AS$136,SMALL(IF($M$2:$M$136&lt;&gt;"",ROW($M$2:$M$136)),ROW(N15))))</f>
        <v>#NUM!</v>
      </c>
      <c r="AT158" s="12" t="e">
        <f t="array" ref="AT158">IF(COUNTA($AV$2:$AV$136)&lt;ROW(AV15),"",INDEX($AT$1:$AT$136,SMALL(IF($AV$2:$AV$136&lt;&gt;"",ROW($AV$2:$AV$136)),ROW(AV15))))</f>
        <v>#NUM!</v>
      </c>
      <c r="AU158" s="12" t="e">
        <f t="array" ref="AU158">IF(COUNTA($AV$2:$AV$136)&lt;ROW(AV15),"",INDEX($AU$1:$AU$136,SMALL(IF($AV$2:$AV$136&lt;&gt;"",ROW($AV$2:$AV$136)),ROW(AV15))))</f>
        <v>#NUM!</v>
      </c>
      <c r="AV158" s="12" t="e">
        <f t="array" ref="AV158">IF(COUNTA($AV$2:$AV$136)&lt;ROW(AV15),"",INDEX($AV$1:$AV$136,SMALL(IF($AV$2:$AV$136&lt;&gt;"",ROW($AV$2:$AV$136)),ROW(AV15))))</f>
        <v>#NUM!</v>
      </c>
    </row>
    <row r="159" spans="11:70" ht="12.75" customHeight="1" x14ac:dyDescent="0.15">
      <c r="K159" s="12" t="e">
        <f t="array" ref="K159">IF(COUNTA($M$2:$M$136)&lt;ROW(M16),"",INDEX($K$1:$K$136,SMALL(IF($M$2:$M$136&lt;&gt;"",ROW($M$2:$M$136)),ROW(M16))))</f>
        <v>#NUM!</v>
      </c>
      <c r="L159" s="12" t="e">
        <f t="array" ref="L159">IF(COUNTA($M$2:$M$136)&lt;ROW(M16),"",INDEX($L$1:$L$136,SMALL(IF($M$2:$M$136&lt;&gt;"",ROW($M$2:$M$136)),ROW(M16))))</f>
        <v>#NUM!</v>
      </c>
      <c r="M159" s="12" t="e">
        <f t="array" ref="M159">IF(COUNTA($M$2:$M$136)&lt;ROW(M16),"",INDEX($M$1:$M$136,SMALL(IF($M$2:$M$136&lt;&gt;"",ROW($M$2:$M$136)),ROW(M16))))</f>
        <v>#NUM!</v>
      </c>
      <c r="R159" s="12" t="e">
        <f t="array" ref="R159">IF(COUNTA($M$2:$M$136)&lt;ROW(M16),"",INDEX($R$1:$R$136,SMALL(IF($M$2:$M$136&lt;&gt;"",ROW($M$2:$M$136)),ROW(M16))))</f>
        <v>#NUM!</v>
      </c>
      <c r="S159" s="12" t="e">
        <f t="array" ref="S159">IF(COUNTA($M$2:$M$136)&lt;ROW(N16),"",INDEX($S$1:$S$136,SMALL(IF($M$2:$M$136&lt;&gt;"",ROW($M$2:$M$136)),ROW(N16))))</f>
        <v>#NUM!</v>
      </c>
      <c r="T159" s="12" t="e">
        <f t="array" ref="T159">IF(COUNTA($M$2:$M$136)&lt;ROW(M16),"",INDEX($T$1:$T$136,SMALL(IF($M$2:$M$136&lt;&gt;"",ROW($M$2:$M$136)),ROW(M16))))</f>
        <v>#NUM!</v>
      </c>
      <c r="U159" s="12" t="e">
        <f t="array" ref="U159">IF(COUNTA($M$2:$M$136)&lt;ROW(M16),"",INDEX($U$1:$U$136,SMALL(IF($M$2:$M$136&lt;&gt;"",ROW($M$2:$M$136)),ROW(M16))))</f>
        <v>#NUM!</v>
      </c>
      <c r="V159" s="12" t="e">
        <f t="array" ref="V159">IF(COUNTA($M$2:$M$136)&lt;ROW(M16),"",INDEX($V$1:$V$136,SMALL(IF($M$2:$M$136&lt;&gt;"",ROW($M$2:$M$136)),ROW(M16))))</f>
        <v>#NUM!</v>
      </c>
      <c r="W159" s="12" t="e">
        <f t="array" ref="W159">IF(COUNTA($M$2:$M$136)&lt;ROW(M16),"",INDEX($W$1:$W$136,SMALL(IF($M$2:$M$136&lt;&gt;"",ROW($M$2:$M$136)),ROW(M16))))</f>
        <v>#NUM!</v>
      </c>
      <c r="X159" s="12" t="e">
        <f t="array" ref="X159">IF(COUNTA($M$2:$M$136)&lt;ROW(M16),"",INDEX($X$1:$X$136,SMALL(IF($M$2:$M$136&lt;&gt;"",ROW($M$2:$M$136)),ROW(M16))))</f>
        <v>#NUM!</v>
      </c>
      <c r="Y159" s="12" t="e">
        <f t="array" ref="Y159">IF(COUNTA($M$2:$M$136)&lt;ROW(M16),"",INDEX($Y$1:$Y$136,SMALL(IF($M$2:$M$136&lt;&gt;"",ROW($M$2:$M$136)),ROW(M16))))</f>
        <v>#NUM!</v>
      </c>
      <c r="Z159" s="12" t="e">
        <f t="array" ref="Z159">IF(COUNTA($M$2:$M$136)&lt;ROW(M16),"",INDEX($Z$1:$Z$136,SMALL(IF($M$2:$M$136&lt;&gt;"",ROW($M$2:$M$136)),ROW(M16))))</f>
        <v>#NUM!</v>
      </c>
      <c r="AA159" s="12" t="e">
        <f t="array" ref="AA159">IF(COUNTA($M$2:$M$136)&lt;ROW(M16),"",INDEX($AA$1:$AA$136,SMALL(IF($M$2:$M$136&lt;&gt;"",ROW($M$2:$M$136)),ROW(M16))))</f>
        <v>#NUM!</v>
      </c>
      <c r="AB159" s="12" t="e">
        <f t="array" ref="AB159">IF(COUNTA($M$2:$M$136)&lt;ROW(M16),"",INDEX($AB$1:$AB$136,SMALL(IF($M$2:$M$136&lt;&gt;"",ROW($M$2:$M$136)),ROW(M16))))</f>
        <v>#NUM!</v>
      </c>
      <c r="AC159" s="12" t="e">
        <f t="array" ref="AC159">IF(COUNTA($M$2:$M$136)&lt;ROW(M16),"",INDEX($AC$1:$AC$136,SMALL(IF($M$2:$M$136&lt;&gt;"",ROW($M$2:$M$136)),ROW(M16))))</f>
        <v>#NUM!</v>
      </c>
      <c r="AD159" s="12" t="e">
        <f t="array" ref="AD159">IF(COUNTA($M$2:$M$136)&lt;ROW(M16),"",INDEX($AD$1:$AD$136,SMALL(IF($M$2:$M$136&lt;&gt;"",ROW($M$2:$M$136)),ROW(M16))))</f>
        <v>#NUM!</v>
      </c>
      <c r="AE159" s="12" t="e">
        <f t="array" ref="AE159">IF(COUNTA($M$2:$M$136)&lt;ROW(M16),"",INDEX($AE$1:$AE$136,SMALL(IF($M$2:$M$136&lt;&gt;"",ROW($M$2:$M$136)),ROW(M16))))</f>
        <v>#NUM!</v>
      </c>
      <c r="AF159" s="12" t="e">
        <f t="array" ref="AF159">IF(COUNTA($M$2:$M$136)&lt;ROW(M16),"",INDEX($AF$1:$AF$136,SMALL(IF($M$2:$M$136&lt;&gt;"",ROW($M$2:$M$136)),ROW(M16))))</f>
        <v>#NUM!</v>
      </c>
      <c r="AG159" s="12" t="e">
        <f t="array" ref="AG159">IF(COUNTA($M$2:$M$136)&lt;ROW(M16),"",INDEX($AG$1:$AG$136,SMALL(IF($M$2:$M$136&lt;&gt;"",ROW($M$2:$M$136)),ROW(M16))))</f>
        <v>#NUM!</v>
      </c>
      <c r="AH159" s="12" t="e">
        <f t="array" ref="AH159">IF(COUNTA($M$2:$M$136)&lt;ROW(M16),"",INDEX($AH$1:$AH$136,SMALL(IF($M$2:$M$136&lt;&gt;"",ROW($M$2:$M$136)),ROW(M16))))</f>
        <v>#NUM!</v>
      </c>
      <c r="AI159" s="12" t="e">
        <f t="array" ref="AI159">IF(COUNTA($M$2:$M$136)&lt;ROW(M16),"",INDEX($AI$1:$AI$136,SMALL(IF($M$2:$M$136&lt;&gt;"",ROW($M$2:$M$136)),ROW(M16))))</f>
        <v>#NUM!</v>
      </c>
      <c r="AJ159" s="12" t="e">
        <f t="array" ref="AJ159">IF(COUNTA($M$2:$M$136)&lt;ROW(M16),"",INDEX($AJ$1:$AJ$136,SMALL(IF($M$2:$M$136&lt;&gt;"",ROW($M$2:$M$136)),ROW(M16))))</f>
        <v>#NUM!</v>
      </c>
      <c r="AK159" s="12" t="e">
        <f t="array" ref="AK159">IF(COUNTA($M$2:$M$136)&lt;ROW(M16),"",INDEX($AK$1:$AK$136,SMALL(IF($M$2:$M$136&lt;&gt;"",ROW($M$2:$M$136)),ROW(M16))))</f>
        <v>#NUM!</v>
      </c>
      <c r="AL159" s="12" t="e">
        <f t="array" ref="AL159">IF(COUNTA($M$2:$M$136)&lt;ROW(M16),"",INDEX($AL$1:$AL$136,SMALL(IF($M$2:$M$136&lt;&gt;"",ROW($M$2:$M$136)),ROW(M16))))</f>
        <v>#NUM!</v>
      </c>
      <c r="AM159" s="12" t="e">
        <f t="array" ref="AM159">IF(COUNTA($M$2:$M$136)&lt;ROW(M16),"",INDEX($AM$1:$AM$136,SMALL(IF($M$2:$M$136&lt;&gt;"",ROW($M$2:$M$136)),ROW(M16))))</f>
        <v>#NUM!</v>
      </c>
      <c r="AN159" s="12" t="e">
        <f t="array" ref="AN159">IF(COUNTA($M$2:$M$136)&lt;ROW(M16),"",INDEX($AN$1:$AN$136,SMALL(IF($M$2:$M$136&lt;&gt;"",ROW($M$2:$M$136)),ROW(M16))))</f>
        <v>#NUM!</v>
      </c>
      <c r="AO159" s="12" t="e">
        <f t="array" ref="AO159">IF(COUNTA($M$2:$M$136)&lt;ROW(M16),"",INDEX($AO$1:$AO$136,SMALL(IF($M$2:$M$136&lt;&gt;"",ROW($M$2:$M$136)),ROW(M16))))</f>
        <v>#NUM!</v>
      </c>
      <c r="AP159" s="12" t="e">
        <f t="array" ref="AP159">IF(COUNTA($M$2:$M$136)&lt;ROW(M16),"",INDEX($AP$1:$AP$136,SMALL(IF($M$2:$M$136&lt;&gt;"",ROW($M$2:$M$136)),ROW(M16))))</f>
        <v>#NUM!</v>
      </c>
      <c r="AQ159" s="12" t="e">
        <f t="array" ref="AQ159">IF(COUNTA($M$2:$M$136)&lt;ROW(M16),"",INDEX($AQ$1:$AQ$136,SMALL(IF($M$2:$M$136&lt;&gt;"",ROW($M$2:$M$136)),ROW(M16))))</f>
        <v>#NUM!</v>
      </c>
      <c r="AR159" s="12" t="e">
        <f t="array" ref="AR159">IF(COUNTA($M$2:$M$136)&lt;ROW(M16),"",INDEX($AR$1:$AR$136,SMALL(IF($M$2:$M$136&lt;&gt;"",ROW($M$2:$M$136)),ROW(M16))))</f>
        <v>#NUM!</v>
      </c>
      <c r="AS159" s="12" t="e">
        <f t="array" ref="AS159">IF(COUNTA($M$2:$M$136)&lt;ROW(N16),"",INDEX($AS$1:$AS$136,SMALL(IF($M$2:$M$136&lt;&gt;"",ROW($M$2:$M$136)),ROW(N16))))</f>
        <v>#NUM!</v>
      </c>
      <c r="AT159" s="12" t="e">
        <f t="array" ref="AT159">IF(COUNTA($AV$2:$AV$136)&lt;ROW(AV16),"",INDEX($AT$1:$AT$136,SMALL(IF($AV$2:$AV$136&lt;&gt;"",ROW($AV$2:$AV$136)),ROW(AV16))))</f>
        <v>#NUM!</v>
      </c>
      <c r="AU159" s="12" t="e">
        <f t="array" ref="AU159">IF(COUNTA($AV$2:$AV$136)&lt;ROW(AV16),"",INDEX($AU$1:$AU$136,SMALL(IF($AV$2:$AV$136&lt;&gt;"",ROW($AV$2:$AV$136)),ROW(AV16))))</f>
        <v>#NUM!</v>
      </c>
      <c r="AV159" s="12" t="e">
        <f t="array" ref="AV159">IF(COUNTA($AV$2:$AV$136)&lt;ROW(AV16),"",INDEX($AV$1:$AV$136,SMALL(IF($AV$2:$AV$136&lt;&gt;"",ROW($AV$2:$AV$136)),ROW(AV16))))</f>
        <v>#NUM!</v>
      </c>
    </row>
    <row r="160" spans="11:70" ht="12.75" customHeight="1" x14ac:dyDescent="0.15">
      <c r="K160" s="12" t="e">
        <f t="array" ref="K160">IF(COUNTA($M$2:$M$136)&lt;ROW(M17),"",INDEX($K$1:$K$136,SMALL(IF($M$2:$M$136&lt;&gt;"",ROW($M$2:$M$136)),ROW(M17))))</f>
        <v>#NUM!</v>
      </c>
      <c r="L160" s="12" t="e">
        <f t="array" ref="L160">IF(COUNTA($M$2:$M$136)&lt;ROW(M17),"",INDEX($L$1:$L$136,SMALL(IF($M$2:$M$136&lt;&gt;"",ROW($M$2:$M$136)),ROW(M17))))</f>
        <v>#NUM!</v>
      </c>
      <c r="M160" s="12" t="e">
        <f t="array" ref="M160">IF(COUNTA($M$2:$M$136)&lt;ROW(M17),"",INDEX($M$1:$M$136,SMALL(IF($M$2:$M$136&lt;&gt;"",ROW($M$2:$M$136)),ROW(M17))))</f>
        <v>#NUM!</v>
      </c>
      <c r="R160" s="12" t="e">
        <f t="array" ref="R160">IF(COUNTA($M$2:$M$136)&lt;ROW(M17),"",INDEX($R$1:$R$136,SMALL(IF($M$2:$M$136&lt;&gt;"",ROW($M$2:$M$136)),ROW(M17))))</f>
        <v>#NUM!</v>
      </c>
      <c r="S160" s="12" t="e">
        <f t="array" ref="S160">IF(COUNTA($M$2:$M$136)&lt;ROW(N17),"",INDEX($S$1:$S$136,SMALL(IF($M$2:$M$136&lt;&gt;"",ROW($M$2:$M$136)),ROW(N17))))</f>
        <v>#NUM!</v>
      </c>
      <c r="T160" s="12" t="e">
        <f t="array" ref="T160">IF(COUNTA($M$2:$M$136)&lt;ROW(M17),"",INDEX($T$1:$T$136,SMALL(IF($M$2:$M$136&lt;&gt;"",ROW($M$2:$M$136)),ROW(M17))))</f>
        <v>#NUM!</v>
      </c>
      <c r="U160" s="12" t="e">
        <f t="array" ref="U160">IF(COUNTA($M$2:$M$136)&lt;ROW(M17),"",INDEX($U$1:$U$136,SMALL(IF($M$2:$M$136&lt;&gt;"",ROW($M$2:$M$136)),ROW(M17))))</f>
        <v>#NUM!</v>
      </c>
      <c r="V160" s="12" t="e">
        <f t="array" ref="V160">IF(COUNTA($M$2:$M$136)&lt;ROW(M17),"",INDEX($V$1:$V$136,SMALL(IF($M$2:$M$136&lt;&gt;"",ROW($M$2:$M$136)),ROW(M17))))</f>
        <v>#NUM!</v>
      </c>
      <c r="W160" s="12" t="e">
        <f t="array" ref="W160">IF(COUNTA($M$2:$M$136)&lt;ROW(M17),"",INDEX($W$1:$W$136,SMALL(IF($M$2:$M$136&lt;&gt;"",ROW($M$2:$M$136)),ROW(M17))))</f>
        <v>#NUM!</v>
      </c>
      <c r="X160" s="12" t="e">
        <f t="array" ref="X160">IF(COUNTA($M$2:$M$136)&lt;ROW(M17),"",INDEX($X$1:$X$136,SMALL(IF($M$2:$M$136&lt;&gt;"",ROW($M$2:$M$136)),ROW(M17))))</f>
        <v>#NUM!</v>
      </c>
      <c r="Y160" s="12" t="e">
        <f t="array" ref="Y160">IF(COUNTA($M$2:$M$136)&lt;ROW(M17),"",INDEX($Y$1:$Y$136,SMALL(IF($M$2:$M$136&lt;&gt;"",ROW($M$2:$M$136)),ROW(M17))))</f>
        <v>#NUM!</v>
      </c>
      <c r="Z160" s="12" t="e">
        <f t="array" ref="Z160">IF(COUNTA($M$2:$M$136)&lt;ROW(M17),"",INDEX($Z$1:$Z$136,SMALL(IF($M$2:$M$136&lt;&gt;"",ROW($M$2:$M$136)),ROW(M17))))</f>
        <v>#NUM!</v>
      </c>
      <c r="AA160" s="12" t="e">
        <f t="array" ref="AA160">IF(COUNTA($M$2:$M$136)&lt;ROW(M17),"",INDEX($AA$1:$AA$136,SMALL(IF($M$2:$M$136&lt;&gt;"",ROW($M$2:$M$136)),ROW(M17))))</f>
        <v>#NUM!</v>
      </c>
      <c r="AB160" s="12" t="e">
        <f t="array" ref="AB160">IF(COUNTA($M$2:$M$136)&lt;ROW(M17),"",INDEX($AB$1:$AB$136,SMALL(IF($M$2:$M$136&lt;&gt;"",ROW($M$2:$M$136)),ROW(M17))))</f>
        <v>#NUM!</v>
      </c>
      <c r="AC160" s="12" t="e">
        <f t="array" ref="AC160">IF(COUNTA($M$2:$M$136)&lt;ROW(M17),"",INDEX($AC$1:$AC$136,SMALL(IF($M$2:$M$136&lt;&gt;"",ROW($M$2:$M$136)),ROW(M17))))</f>
        <v>#NUM!</v>
      </c>
      <c r="AD160" s="12" t="e">
        <f t="array" ref="AD160">IF(COUNTA($M$2:$M$136)&lt;ROW(M17),"",INDEX($AD$1:$AD$136,SMALL(IF($M$2:$M$136&lt;&gt;"",ROW($M$2:$M$136)),ROW(M17))))</f>
        <v>#NUM!</v>
      </c>
      <c r="AE160" s="12" t="e">
        <f t="array" ref="AE160">IF(COUNTA($M$2:$M$136)&lt;ROW(M17),"",INDEX($AE$1:$AE$136,SMALL(IF($M$2:$M$136&lt;&gt;"",ROW($M$2:$M$136)),ROW(M17))))</f>
        <v>#NUM!</v>
      </c>
      <c r="AF160" s="12" t="e">
        <f t="array" ref="AF160">IF(COUNTA($M$2:$M$136)&lt;ROW(M17),"",INDEX($AF$1:$AF$136,SMALL(IF($M$2:$M$136&lt;&gt;"",ROW($M$2:$M$136)),ROW(M17))))</f>
        <v>#NUM!</v>
      </c>
      <c r="AG160" s="12" t="e">
        <f t="array" ref="AG160">IF(COUNTA($M$2:$M$136)&lt;ROW(M17),"",INDEX($AG$1:$AG$136,SMALL(IF($M$2:$M$136&lt;&gt;"",ROW($M$2:$M$136)),ROW(M17))))</f>
        <v>#NUM!</v>
      </c>
      <c r="AH160" s="12" t="e">
        <f t="array" ref="AH160">IF(COUNTA($M$2:$M$136)&lt;ROW(M17),"",INDEX($AH$1:$AH$136,SMALL(IF($M$2:$M$136&lt;&gt;"",ROW($M$2:$M$136)),ROW(M17))))</f>
        <v>#NUM!</v>
      </c>
      <c r="AI160" s="12" t="e">
        <f t="array" ref="AI160">IF(COUNTA($M$2:$M$136)&lt;ROW(M17),"",INDEX($AI$1:$AI$136,SMALL(IF($M$2:$M$136&lt;&gt;"",ROW($M$2:$M$136)),ROW(M17))))</f>
        <v>#NUM!</v>
      </c>
      <c r="AJ160" s="12" t="e">
        <f t="array" ref="AJ160">IF(COUNTA($M$2:$M$136)&lt;ROW(M17),"",INDEX($AJ$1:$AJ$136,SMALL(IF($M$2:$M$136&lt;&gt;"",ROW($M$2:$M$136)),ROW(M17))))</f>
        <v>#NUM!</v>
      </c>
      <c r="AK160" s="12" t="e">
        <f t="array" ref="AK160">IF(COUNTA($M$2:$M$136)&lt;ROW(M17),"",INDEX($AK$1:$AK$136,SMALL(IF($M$2:$M$136&lt;&gt;"",ROW($M$2:$M$136)),ROW(M17))))</f>
        <v>#NUM!</v>
      </c>
      <c r="AL160" s="12" t="e">
        <f t="array" ref="AL160">IF(COUNTA($M$2:$M$136)&lt;ROW(M17),"",INDEX($AL$1:$AL$136,SMALL(IF($M$2:$M$136&lt;&gt;"",ROW($M$2:$M$136)),ROW(M17))))</f>
        <v>#NUM!</v>
      </c>
      <c r="AM160" s="12" t="e">
        <f t="array" ref="AM160">IF(COUNTA($M$2:$M$136)&lt;ROW(M17),"",INDEX($AM$1:$AM$136,SMALL(IF($M$2:$M$136&lt;&gt;"",ROW($M$2:$M$136)),ROW(M17))))</f>
        <v>#NUM!</v>
      </c>
      <c r="AN160" s="12" t="e">
        <f t="array" ref="AN160">IF(COUNTA($M$2:$M$136)&lt;ROW(M17),"",INDEX($AN$1:$AN$136,SMALL(IF($M$2:$M$136&lt;&gt;"",ROW($M$2:$M$136)),ROW(M17))))</f>
        <v>#NUM!</v>
      </c>
      <c r="AO160" s="12" t="e">
        <f t="array" ref="AO160">IF(COUNTA($M$2:$M$136)&lt;ROW(M17),"",INDEX($AO$1:$AO$136,SMALL(IF($M$2:$M$136&lt;&gt;"",ROW($M$2:$M$136)),ROW(M17))))</f>
        <v>#NUM!</v>
      </c>
      <c r="AP160" s="12" t="e">
        <f t="array" ref="AP160">IF(COUNTA($M$2:$M$136)&lt;ROW(M17),"",INDEX($AP$1:$AP$136,SMALL(IF($M$2:$M$136&lt;&gt;"",ROW($M$2:$M$136)),ROW(M17))))</f>
        <v>#NUM!</v>
      </c>
      <c r="AQ160" s="12" t="e">
        <f t="array" ref="AQ160">IF(COUNTA($M$2:$M$136)&lt;ROW(M17),"",INDEX($AQ$1:$AQ$136,SMALL(IF($M$2:$M$136&lt;&gt;"",ROW($M$2:$M$136)),ROW(M17))))</f>
        <v>#NUM!</v>
      </c>
      <c r="AR160" s="12" t="e">
        <f t="array" ref="AR160">IF(COUNTA($M$2:$M$136)&lt;ROW(M17),"",INDEX($AR$1:$AR$136,SMALL(IF($M$2:$M$136&lt;&gt;"",ROW($M$2:$M$136)),ROW(M17))))</f>
        <v>#NUM!</v>
      </c>
      <c r="AS160" s="12" t="e">
        <f t="array" ref="AS160">IF(COUNTA($M$2:$M$136)&lt;ROW(N17),"",INDEX($AS$1:$AS$136,SMALL(IF($M$2:$M$136&lt;&gt;"",ROW($M$2:$M$136)),ROW(N17))))</f>
        <v>#NUM!</v>
      </c>
      <c r="AT160" s="12" t="e">
        <f t="array" ref="AT160">IF(COUNTA($AV$2:$AV$136)&lt;ROW(AV17),"",INDEX($AT$1:$AT$136,SMALL(IF($AV$2:$AV$136&lt;&gt;"",ROW($AV$2:$AV$136)),ROW(AV17))))</f>
        <v>#NUM!</v>
      </c>
      <c r="AU160" s="12" t="e">
        <f t="array" ref="AU160">IF(COUNTA($AV$2:$AV$136)&lt;ROW(AV17),"",INDEX($AU$1:$AU$136,SMALL(IF($AV$2:$AV$136&lt;&gt;"",ROW($AV$2:$AV$136)),ROW(AV17))))</f>
        <v>#NUM!</v>
      </c>
      <c r="AV160" s="12" t="e">
        <f t="array" ref="AV160">IF(COUNTA($AV$2:$AV$136)&lt;ROW(AV17),"",INDEX($AV$1:$AV$136,SMALL(IF($AV$2:$AV$136&lt;&gt;"",ROW($AV$2:$AV$136)),ROW(AV17))))</f>
        <v>#NUM!</v>
      </c>
    </row>
    <row r="161" spans="11:48" ht="12.75" customHeight="1" x14ac:dyDescent="0.15">
      <c r="K161" s="12" t="e">
        <f t="array" ref="K161">IF(COUNTA($M$2:$M$136)&lt;ROW(M18),"",INDEX($K$1:$K$136,SMALL(IF($M$2:$M$136&lt;&gt;"",ROW($M$2:$M$136)),ROW(M18))))</f>
        <v>#NUM!</v>
      </c>
      <c r="L161" s="12" t="e">
        <f t="array" ref="L161">IF(COUNTA($M$2:$M$136)&lt;ROW(M18),"",INDEX($L$1:$L$136,SMALL(IF($M$2:$M$136&lt;&gt;"",ROW($M$2:$M$136)),ROW(M18))))</f>
        <v>#NUM!</v>
      </c>
      <c r="M161" s="12" t="e">
        <f t="array" ref="M161">IF(COUNTA($M$2:$M$136)&lt;ROW(M18),"",INDEX($M$1:$M$136,SMALL(IF($M$2:$M$136&lt;&gt;"",ROW($M$2:$M$136)),ROW(M18))))</f>
        <v>#NUM!</v>
      </c>
      <c r="R161" s="12" t="e">
        <f t="array" ref="R161">IF(COUNTA($M$2:$M$136)&lt;ROW(M18),"",INDEX($R$1:$R$136,SMALL(IF($M$2:$M$136&lt;&gt;"",ROW($M$2:$M$136)),ROW(M18))))</f>
        <v>#NUM!</v>
      </c>
      <c r="S161" s="12" t="e">
        <f t="array" ref="S161">IF(COUNTA($M$2:$M$136)&lt;ROW(N18),"",INDEX($S$1:$S$136,SMALL(IF($M$2:$M$136&lt;&gt;"",ROW($M$2:$M$136)),ROW(N18))))</f>
        <v>#NUM!</v>
      </c>
      <c r="T161" s="12" t="e">
        <f t="array" ref="T161">IF(COUNTA($M$2:$M$136)&lt;ROW(M18),"",INDEX($T$1:$T$136,SMALL(IF($M$2:$M$136&lt;&gt;"",ROW($M$2:$M$136)),ROW(M18))))</f>
        <v>#NUM!</v>
      </c>
      <c r="U161" s="12" t="e">
        <f t="array" ref="U161">IF(COUNTA($M$2:$M$136)&lt;ROW(M18),"",INDEX($U$1:$U$136,SMALL(IF($M$2:$M$136&lt;&gt;"",ROW($M$2:$M$136)),ROW(M18))))</f>
        <v>#NUM!</v>
      </c>
      <c r="V161" s="12" t="e">
        <f t="array" ref="V161">IF(COUNTA($M$2:$M$136)&lt;ROW(M18),"",INDEX($V$1:$V$136,SMALL(IF($M$2:$M$136&lt;&gt;"",ROW($M$2:$M$136)),ROW(M18))))</f>
        <v>#NUM!</v>
      </c>
      <c r="W161" s="12" t="e">
        <f t="array" ref="W161">IF(COUNTA($M$2:$M$136)&lt;ROW(M18),"",INDEX($W$1:$W$136,SMALL(IF($M$2:$M$136&lt;&gt;"",ROW($M$2:$M$136)),ROW(M18))))</f>
        <v>#NUM!</v>
      </c>
      <c r="X161" s="12" t="e">
        <f t="array" ref="X161">IF(COUNTA($M$2:$M$136)&lt;ROW(M18),"",INDEX($X$1:$X$136,SMALL(IF($M$2:$M$136&lt;&gt;"",ROW($M$2:$M$136)),ROW(M18))))</f>
        <v>#NUM!</v>
      </c>
      <c r="Y161" s="12" t="e">
        <f t="array" ref="Y161">IF(COUNTA($M$2:$M$136)&lt;ROW(M18),"",INDEX($Y$1:$Y$136,SMALL(IF($M$2:$M$136&lt;&gt;"",ROW($M$2:$M$136)),ROW(M18))))</f>
        <v>#NUM!</v>
      </c>
      <c r="Z161" s="12" t="e">
        <f t="array" ref="Z161">IF(COUNTA($M$2:$M$136)&lt;ROW(M18),"",INDEX($Z$1:$Z$136,SMALL(IF($M$2:$M$136&lt;&gt;"",ROW($M$2:$M$136)),ROW(M18))))</f>
        <v>#NUM!</v>
      </c>
      <c r="AA161" s="12" t="e">
        <f t="array" ref="AA161">IF(COUNTA($M$2:$M$136)&lt;ROW(M18),"",INDEX($AA$1:$AA$136,SMALL(IF($M$2:$M$136&lt;&gt;"",ROW($M$2:$M$136)),ROW(M18))))</f>
        <v>#NUM!</v>
      </c>
      <c r="AB161" s="12" t="e">
        <f t="array" ref="AB161">IF(COUNTA($M$2:$M$136)&lt;ROW(M18),"",INDEX($AB$1:$AB$136,SMALL(IF($M$2:$M$136&lt;&gt;"",ROW($M$2:$M$136)),ROW(M18))))</f>
        <v>#NUM!</v>
      </c>
      <c r="AC161" s="12" t="e">
        <f t="array" ref="AC161">IF(COUNTA($M$2:$M$136)&lt;ROW(M18),"",INDEX($AC$1:$AC$136,SMALL(IF($M$2:$M$136&lt;&gt;"",ROW($M$2:$M$136)),ROW(M18))))</f>
        <v>#NUM!</v>
      </c>
      <c r="AD161" s="12" t="e">
        <f t="array" ref="AD161">IF(COUNTA($M$2:$M$136)&lt;ROW(M18),"",INDEX($AD$1:$AD$136,SMALL(IF($M$2:$M$136&lt;&gt;"",ROW($M$2:$M$136)),ROW(M18))))</f>
        <v>#NUM!</v>
      </c>
      <c r="AE161" s="12" t="e">
        <f t="array" ref="AE161">IF(COUNTA($M$2:$M$136)&lt;ROW(M18),"",INDEX($AE$1:$AE$136,SMALL(IF($M$2:$M$136&lt;&gt;"",ROW($M$2:$M$136)),ROW(M18))))</f>
        <v>#NUM!</v>
      </c>
      <c r="AF161" s="12" t="e">
        <f t="array" ref="AF161">IF(COUNTA($M$2:$M$136)&lt;ROW(M18),"",INDEX($AF$1:$AF$136,SMALL(IF($M$2:$M$136&lt;&gt;"",ROW($M$2:$M$136)),ROW(M18))))</f>
        <v>#NUM!</v>
      </c>
      <c r="AG161" s="12" t="e">
        <f t="array" ref="AG161">IF(COUNTA($M$2:$M$136)&lt;ROW(M18),"",INDEX($AG$1:$AG$136,SMALL(IF($M$2:$M$136&lt;&gt;"",ROW($M$2:$M$136)),ROW(M18))))</f>
        <v>#NUM!</v>
      </c>
      <c r="AH161" s="12" t="e">
        <f t="array" ref="AH161">IF(COUNTA($M$2:$M$136)&lt;ROW(M18),"",INDEX($AH$1:$AH$136,SMALL(IF($M$2:$M$136&lt;&gt;"",ROW($M$2:$M$136)),ROW(M18))))</f>
        <v>#NUM!</v>
      </c>
      <c r="AI161" s="12" t="e">
        <f t="array" ref="AI161">IF(COUNTA($M$2:$M$136)&lt;ROW(M18),"",INDEX($AI$1:$AI$136,SMALL(IF($M$2:$M$136&lt;&gt;"",ROW($M$2:$M$136)),ROW(M18))))</f>
        <v>#NUM!</v>
      </c>
      <c r="AJ161" s="12" t="e">
        <f t="array" ref="AJ161">IF(COUNTA($M$2:$M$136)&lt;ROW(M18),"",INDEX($AJ$1:$AJ$136,SMALL(IF($M$2:$M$136&lt;&gt;"",ROW($M$2:$M$136)),ROW(M18))))</f>
        <v>#NUM!</v>
      </c>
      <c r="AK161" s="12" t="e">
        <f t="array" ref="AK161">IF(COUNTA($M$2:$M$136)&lt;ROW(M18),"",INDEX($AK$1:$AK$136,SMALL(IF($M$2:$M$136&lt;&gt;"",ROW($M$2:$M$136)),ROW(M18))))</f>
        <v>#NUM!</v>
      </c>
      <c r="AL161" s="12" t="e">
        <f t="array" ref="AL161">IF(COUNTA($M$2:$M$136)&lt;ROW(M18),"",INDEX($AL$1:$AL$136,SMALL(IF($M$2:$M$136&lt;&gt;"",ROW($M$2:$M$136)),ROW(M18))))</f>
        <v>#NUM!</v>
      </c>
      <c r="AM161" s="12" t="e">
        <f t="array" ref="AM161">IF(COUNTA($M$2:$M$136)&lt;ROW(M18),"",INDEX($AM$1:$AM$136,SMALL(IF($M$2:$M$136&lt;&gt;"",ROW($M$2:$M$136)),ROW(M18))))</f>
        <v>#NUM!</v>
      </c>
      <c r="AN161" s="12" t="e">
        <f t="array" ref="AN161">IF(COUNTA($M$2:$M$136)&lt;ROW(M18),"",INDEX($AN$1:$AN$136,SMALL(IF($M$2:$M$136&lt;&gt;"",ROW($M$2:$M$136)),ROW(M18))))</f>
        <v>#NUM!</v>
      </c>
      <c r="AO161" s="12" t="e">
        <f t="array" ref="AO161">IF(COUNTA($M$2:$M$136)&lt;ROW(M18),"",INDEX($AO$1:$AO$136,SMALL(IF($M$2:$M$136&lt;&gt;"",ROW($M$2:$M$136)),ROW(M18))))</f>
        <v>#NUM!</v>
      </c>
      <c r="AP161" s="12" t="e">
        <f t="array" ref="AP161">IF(COUNTA($M$2:$M$136)&lt;ROW(M18),"",INDEX($AP$1:$AP$136,SMALL(IF($M$2:$M$136&lt;&gt;"",ROW($M$2:$M$136)),ROW(M18))))</f>
        <v>#NUM!</v>
      </c>
      <c r="AQ161" s="12" t="e">
        <f t="array" ref="AQ161">IF(COUNTA($M$2:$M$136)&lt;ROW(M18),"",INDEX($AQ$1:$AQ$136,SMALL(IF($M$2:$M$136&lt;&gt;"",ROW($M$2:$M$136)),ROW(M18))))</f>
        <v>#NUM!</v>
      </c>
      <c r="AR161" s="12" t="e">
        <f t="array" ref="AR161">IF(COUNTA($M$2:$M$136)&lt;ROW(M18),"",INDEX($AR$1:$AR$136,SMALL(IF($M$2:$M$136&lt;&gt;"",ROW($M$2:$M$136)),ROW(M18))))</f>
        <v>#NUM!</v>
      </c>
      <c r="AS161" s="12" t="e">
        <f t="array" ref="AS161">IF(COUNTA($M$2:$M$136)&lt;ROW(N18),"",INDEX($AS$1:$AS$136,SMALL(IF($M$2:$M$136&lt;&gt;"",ROW($M$2:$M$136)),ROW(N18))))</f>
        <v>#NUM!</v>
      </c>
      <c r="AT161" s="12" t="e">
        <f t="array" ref="AT161">IF(COUNTA($AV$2:$AV$136)&lt;ROW(AV18),"",INDEX($AT$1:$AT$136,SMALL(IF($AV$2:$AV$136&lt;&gt;"",ROW($AV$2:$AV$136)),ROW(AV18))))</f>
        <v>#NUM!</v>
      </c>
      <c r="AU161" s="12" t="e">
        <f t="array" ref="AU161">IF(COUNTA($AV$2:$AV$136)&lt;ROW(AV18),"",INDEX($AU$1:$AU$136,SMALL(IF($AV$2:$AV$136&lt;&gt;"",ROW($AV$2:$AV$136)),ROW(AV18))))</f>
        <v>#NUM!</v>
      </c>
      <c r="AV161" s="12" t="e">
        <f t="array" ref="AV161">IF(COUNTA($AV$2:$AV$136)&lt;ROW(AV18),"",INDEX($AV$1:$AV$136,SMALL(IF($AV$2:$AV$136&lt;&gt;"",ROW($AV$2:$AV$136)),ROW(AV18))))</f>
        <v>#NUM!</v>
      </c>
    </row>
    <row r="162" spans="11:48" ht="12.75" customHeight="1" x14ac:dyDescent="0.15">
      <c r="K162" s="12" t="e">
        <f t="array" ref="K162">IF(COUNTA($M$2:$M$136)&lt;ROW(M19),"",INDEX($K$1:$K$136,SMALL(IF($M$2:$M$136&lt;&gt;"",ROW($M$2:$M$136)),ROW(M19))))</f>
        <v>#NUM!</v>
      </c>
      <c r="L162" s="12" t="e">
        <f t="array" ref="L162">IF(COUNTA($M$2:$M$136)&lt;ROW(M19),"",INDEX($L$1:$L$136,SMALL(IF($M$2:$M$136&lt;&gt;"",ROW($M$2:$M$136)),ROW(M19))))</f>
        <v>#NUM!</v>
      </c>
      <c r="M162" s="12" t="e">
        <f t="array" ref="M162">IF(COUNTA($M$2:$M$136)&lt;ROW(M19),"",INDEX($M$1:$M$136,SMALL(IF($M$2:$M$136&lt;&gt;"",ROW($M$2:$M$136)),ROW(M19))))</f>
        <v>#NUM!</v>
      </c>
      <c r="R162" s="12" t="e">
        <f t="array" ref="R162">IF(COUNTA($M$2:$M$136)&lt;ROW(M19),"",INDEX($R$1:$R$136,SMALL(IF($M$2:$M$136&lt;&gt;"",ROW($M$2:$M$136)),ROW(M19))))</f>
        <v>#NUM!</v>
      </c>
      <c r="S162" s="12" t="e">
        <f t="array" ref="S162">IF(COUNTA($M$2:$M$136)&lt;ROW(N19),"",INDEX($S$1:$S$136,SMALL(IF($M$2:$M$136&lt;&gt;"",ROW($M$2:$M$136)),ROW(N19))))</f>
        <v>#NUM!</v>
      </c>
      <c r="T162" s="12" t="e">
        <f t="array" ref="T162">IF(COUNTA($M$2:$M$136)&lt;ROW(M19),"",INDEX($T$1:$T$136,SMALL(IF($M$2:$M$136&lt;&gt;"",ROW($M$2:$M$136)),ROW(M19))))</f>
        <v>#NUM!</v>
      </c>
      <c r="U162" s="12" t="e">
        <f t="array" ref="U162">IF(COUNTA($M$2:$M$136)&lt;ROW(M19),"",INDEX($U$1:$U$136,SMALL(IF($M$2:$M$136&lt;&gt;"",ROW($M$2:$M$136)),ROW(M19))))</f>
        <v>#NUM!</v>
      </c>
      <c r="V162" s="12" t="e">
        <f t="array" ref="V162">IF(COUNTA($M$2:$M$136)&lt;ROW(M19),"",INDEX($V$1:$V$136,SMALL(IF($M$2:$M$136&lt;&gt;"",ROW($M$2:$M$136)),ROW(M19))))</f>
        <v>#NUM!</v>
      </c>
      <c r="W162" s="12" t="e">
        <f t="array" ref="W162">IF(COUNTA($M$2:$M$136)&lt;ROW(M19),"",INDEX($W$1:$W$136,SMALL(IF($M$2:$M$136&lt;&gt;"",ROW($M$2:$M$136)),ROW(M19))))</f>
        <v>#NUM!</v>
      </c>
      <c r="X162" s="12" t="e">
        <f t="array" ref="X162">IF(COUNTA($M$2:$M$136)&lt;ROW(M19),"",INDEX($X$1:$X$136,SMALL(IF($M$2:$M$136&lt;&gt;"",ROW($M$2:$M$136)),ROW(M19))))</f>
        <v>#NUM!</v>
      </c>
      <c r="Y162" s="12" t="e">
        <f t="array" ref="Y162">IF(COUNTA($M$2:$M$136)&lt;ROW(M19),"",INDEX($Y$1:$Y$136,SMALL(IF($M$2:$M$136&lt;&gt;"",ROW($M$2:$M$136)),ROW(M19))))</f>
        <v>#NUM!</v>
      </c>
      <c r="Z162" s="12" t="e">
        <f t="array" ref="Z162">IF(COUNTA($M$2:$M$136)&lt;ROW(M19),"",INDEX($Z$1:$Z$136,SMALL(IF($M$2:$M$136&lt;&gt;"",ROW($M$2:$M$136)),ROW(M19))))</f>
        <v>#NUM!</v>
      </c>
      <c r="AA162" s="12" t="e">
        <f t="array" ref="AA162">IF(COUNTA($M$2:$M$136)&lt;ROW(M19),"",INDEX($AA$1:$AA$136,SMALL(IF($M$2:$M$136&lt;&gt;"",ROW($M$2:$M$136)),ROW(M19))))</f>
        <v>#NUM!</v>
      </c>
      <c r="AB162" s="12" t="e">
        <f t="array" ref="AB162">IF(COUNTA($M$2:$M$136)&lt;ROW(M19),"",INDEX($AB$1:$AB$136,SMALL(IF($M$2:$M$136&lt;&gt;"",ROW($M$2:$M$136)),ROW(M19))))</f>
        <v>#NUM!</v>
      </c>
      <c r="AC162" s="12" t="e">
        <f t="array" ref="AC162">IF(COUNTA($M$2:$M$136)&lt;ROW(M19),"",INDEX($AC$1:$AC$136,SMALL(IF($M$2:$M$136&lt;&gt;"",ROW($M$2:$M$136)),ROW(M19))))</f>
        <v>#NUM!</v>
      </c>
      <c r="AD162" s="12" t="e">
        <f t="array" ref="AD162">IF(COUNTA($M$2:$M$136)&lt;ROW(M19),"",INDEX($AD$1:$AD$136,SMALL(IF($M$2:$M$136&lt;&gt;"",ROW($M$2:$M$136)),ROW(M19))))</f>
        <v>#NUM!</v>
      </c>
      <c r="AE162" s="12" t="e">
        <f t="array" ref="AE162">IF(COUNTA($M$2:$M$136)&lt;ROW(M19),"",INDEX($AE$1:$AE$136,SMALL(IF($M$2:$M$136&lt;&gt;"",ROW($M$2:$M$136)),ROW(M19))))</f>
        <v>#NUM!</v>
      </c>
      <c r="AF162" s="12" t="e">
        <f t="array" ref="AF162">IF(COUNTA($M$2:$M$136)&lt;ROW(M19),"",INDEX($AF$1:$AF$136,SMALL(IF($M$2:$M$136&lt;&gt;"",ROW($M$2:$M$136)),ROW(M19))))</f>
        <v>#NUM!</v>
      </c>
      <c r="AG162" s="12" t="e">
        <f t="array" ref="AG162">IF(COUNTA($M$2:$M$136)&lt;ROW(M19),"",INDEX($AG$1:$AG$136,SMALL(IF($M$2:$M$136&lt;&gt;"",ROW($M$2:$M$136)),ROW(M19))))</f>
        <v>#NUM!</v>
      </c>
      <c r="AH162" s="12" t="e">
        <f t="array" ref="AH162">IF(COUNTA($M$2:$M$136)&lt;ROW(M19),"",INDEX($AH$1:$AH$136,SMALL(IF($M$2:$M$136&lt;&gt;"",ROW($M$2:$M$136)),ROW(M19))))</f>
        <v>#NUM!</v>
      </c>
      <c r="AI162" s="12" t="e">
        <f t="array" ref="AI162">IF(COUNTA($M$2:$M$136)&lt;ROW(M19),"",INDEX($AI$1:$AI$136,SMALL(IF($M$2:$M$136&lt;&gt;"",ROW($M$2:$M$136)),ROW(M19))))</f>
        <v>#NUM!</v>
      </c>
      <c r="AJ162" s="12" t="e">
        <f t="array" ref="AJ162">IF(COUNTA($M$2:$M$136)&lt;ROW(M19),"",INDEX($AJ$1:$AJ$136,SMALL(IF($M$2:$M$136&lt;&gt;"",ROW($M$2:$M$136)),ROW(M19))))</f>
        <v>#NUM!</v>
      </c>
      <c r="AK162" s="12" t="e">
        <f t="array" ref="AK162">IF(COUNTA($M$2:$M$136)&lt;ROW(M19),"",INDEX($AK$1:$AK$136,SMALL(IF($M$2:$M$136&lt;&gt;"",ROW($M$2:$M$136)),ROW(M19))))</f>
        <v>#NUM!</v>
      </c>
      <c r="AL162" s="12" t="e">
        <f t="array" ref="AL162">IF(COUNTA($M$2:$M$136)&lt;ROW(M19),"",INDEX($AL$1:$AL$136,SMALL(IF($M$2:$M$136&lt;&gt;"",ROW($M$2:$M$136)),ROW(M19))))</f>
        <v>#NUM!</v>
      </c>
      <c r="AM162" s="12" t="e">
        <f t="array" ref="AM162">IF(COUNTA($M$2:$M$136)&lt;ROW(M19),"",INDEX($AM$1:$AM$136,SMALL(IF($M$2:$M$136&lt;&gt;"",ROW($M$2:$M$136)),ROW(M19))))</f>
        <v>#NUM!</v>
      </c>
      <c r="AN162" s="12" t="e">
        <f t="array" ref="AN162">IF(COUNTA($M$2:$M$136)&lt;ROW(M19),"",INDEX($AN$1:$AN$136,SMALL(IF($M$2:$M$136&lt;&gt;"",ROW($M$2:$M$136)),ROW(M19))))</f>
        <v>#NUM!</v>
      </c>
      <c r="AO162" s="12" t="e">
        <f t="array" ref="AO162">IF(COUNTA($M$2:$M$136)&lt;ROW(M19),"",INDEX($AO$1:$AO$136,SMALL(IF($M$2:$M$136&lt;&gt;"",ROW($M$2:$M$136)),ROW(M19))))</f>
        <v>#NUM!</v>
      </c>
      <c r="AP162" s="12" t="e">
        <f t="array" ref="AP162">IF(COUNTA($M$2:$M$136)&lt;ROW(M19),"",INDEX($AP$1:$AP$136,SMALL(IF($M$2:$M$136&lt;&gt;"",ROW($M$2:$M$136)),ROW(M19))))</f>
        <v>#NUM!</v>
      </c>
      <c r="AQ162" s="12" t="e">
        <f t="array" ref="AQ162">IF(COUNTA($M$2:$M$136)&lt;ROW(M19),"",INDEX($AQ$1:$AQ$136,SMALL(IF($M$2:$M$136&lt;&gt;"",ROW($M$2:$M$136)),ROW(M19))))</f>
        <v>#NUM!</v>
      </c>
      <c r="AR162" s="12" t="e">
        <f t="array" ref="AR162">IF(COUNTA($M$2:$M$136)&lt;ROW(M19),"",INDEX($AR$1:$AR$136,SMALL(IF($M$2:$M$136&lt;&gt;"",ROW($M$2:$M$136)),ROW(M19))))</f>
        <v>#NUM!</v>
      </c>
      <c r="AS162" s="12" t="e">
        <f t="array" ref="AS162">IF(COUNTA($M$2:$M$136)&lt;ROW(N19),"",INDEX($AS$1:$AS$136,SMALL(IF($M$2:$M$136&lt;&gt;"",ROW($M$2:$M$136)),ROW(N19))))</f>
        <v>#NUM!</v>
      </c>
      <c r="AT162" s="12" t="e">
        <f t="array" ref="AT162">IF(COUNTA($AV$2:$AV$136)&lt;ROW(AV19),"",INDEX($AT$1:$AT$136,SMALL(IF($AV$2:$AV$136&lt;&gt;"",ROW($AV$2:$AV$136)),ROW(AV19))))</f>
        <v>#NUM!</v>
      </c>
      <c r="AU162" s="12" t="e">
        <f t="array" ref="AU162">IF(COUNTA($AV$2:$AV$136)&lt;ROW(AV19),"",INDEX($AU$1:$AU$136,SMALL(IF($AV$2:$AV$136&lt;&gt;"",ROW($AV$2:$AV$136)),ROW(AV19))))</f>
        <v>#NUM!</v>
      </c>
      <c r="AV162" s="12" t="e">
        <f t="array" ref="AV162">IF(COUNTA($AV$2:$AV$136)&lt;ROW(AV19),"",INDEX($AV$1:$AV$136,SMALL(IF($AV$2:$AV$136&lt;&gt;"",ROW($AV$2:$AV$136)),ROW(AV19))))</f>
        <v>#NUM!</v>
      </c>
    </row>
    <row r="163" spans="11:48" ht="12.75" customHeight="1" x14ac:dyDescent="0.15">
      <c r="K163" s="12" t="e">
        <f t="array" ref="K163">IF(COUNTA($M$2:$M$136)&lt;ROW(M20),"",INDEX($K$1:$K$136,SMALL(IF($M$2:$M$136&lt;&gt;"",ROW($M$2:$M$136)),ROW(M20))))</f>
        <v>#NUM!</v>
      </c>
      <c r="L163" s="12" t="e">
        <f t="array" ref="L163">IF(COUNTA($M$2:$M$136)&lt;ROW(M20),"",INDEX($L$1:$L$136,SMALL(IF($M$2:$M$136&lt;&gt;"",ROW($M$2:$M$136)),ROW(M20))))</f>
        <v>#NUM!</v>
      </c>
      <c r="M163" s="12" t="e">
        <f t="array" ref="M163">IF(COUNTA($M$2:$M$136)&lt;ROW(M20),"",INDEX($M$1:$M$136,SMALL(IF($M$2:$M$136&lt;&gt;"",ROW($M$2:$M$136)),ROW(M20))))</f>
        <v>#NUM!</v>
      </c>
      <c r="R163" s="12" t="e">
        <f t="array" ref="R163">IF(COUNTA($M$2:$M$136)&lt;ROW(M20),"",INDEX($R$1:$R$136,SMALL(IF($M$2:$M$136&lt;&gt;"",ROW($M$2:$M$136)),ROW(M20))))</f>
        <v>#NUM!</v>
      </c>
      <c r="S163" s="12" t="e">
        <f t="array" ref="S163">IF(COUNTA($M$2:$M$136)&lt;ROW(N20),"",INDEX($S$1:$S$136,SMALL(IF($M$2:$M$136&lt;&gt;"",ROW($M$2:$M$136)),ROW(N20))))</f>
        <v>#NUM!</v>
      </c>
      <c r="T163" s="12" t="e">
        <f t="array" ref="T163">IF(COUNTA($M$2:$M$136)&lt;ROW(M20),"",INDEX($T$1:$T$136,SMALL(IF($M$2:$M$136&lt;&gt;"",ROW($M$2:$M$136)),ROW(M20))))</f>
        <v>#NUM!</v>
      </c>
      <c r="U163" s="12" t="e">
        <f t="array" ref="U163">IF(COUNTA($M$2:$M$136)&lt;ROW(M20),"",INDEX($U$1:$U$136,SMALL(IF($M$2:$M$136&lt;&gt;"",ROW($M$2:$M$136)),ROW(M20))))</f>
        <v>#NUM!</v>
      </c>
      <c r="V163" s="12" t="e">
        <f t="array" ref="V163">IF(COUNTA($M$2:$M$136)&lt;ROW(M20),"",INDEX($V$1:$V$136,SMALL(IF($M$2:$M$136&lt;&gt;"",ROW($M$2:$M$136)),ROW(M20))))</f>
        <v>#NUM!</v>
      </c>
      <c r="W163" s="12" t="e">
        <f t="array" ref="W163">IF(COUNTA($M$2:$M$136)&lt;ROW(M20),"",INDEX($W$1:$W$136,SMALL(IF($M$2:$M$136&lt;&gt;"",ROW($M$2:$M$136)),ROW(M20))))</f>
        <v>#NUM!</v>
      </c>
      <c r="X163" s="12" t="e">
        <f t="array" ref="X163">IF(COUNTA($M$2:$M$136)&lt;ROW(M20),"",INDEX($X$1:$X$136,SMALL(IF($M$2:$M$136&lt;&gt;"",ROW($M$2:$M$136)),ROW(M20))))</f>
        <v>#NUM!</v>
      </c>
      <c r="Y163" s="12" t="e">
        <f t="array" ref="Y163">IF(COUNTA($M$2:$M$136)&lt;ROW(M20),"",INDEX($Y$1:$Y$136,SMALL(IF($M$2:$M$136&lt;&gt;"",ROW($M$2:$M$136)),ROW(M20))))</f>
        <v>#NUM!</v>
      </c>
      <c r="Z163" s="12" t="e">
        <f t="array" ref="Z163">IF(COUNTA($M$2:$M$136)&lt;ROW(M20),"",INDEX($Z$1:$Z$136,SMALL(IF($M$2:$M$136&lt;&gt;"",ROW($M$2:$M$136)),ROW(M20))))</f>
        <v>#NUM!</v>
      </c>
      <c r="AA163" s="12" t="e">
        <f t="array" ref="AA163">IF(COUNTA($M$2:$M$136)&lt;ROW(M20),"",INDEX($AA$1:$AA$136,SMALL(IF($M$2:$M$136&lt;&gt;"",ROW($M$2:$M$136)),ROW(M20))))</f>
        <v>#NUM!</v>
      </c>
      <c r="AB163" s="12" t="e">
        <f t="array" ref="AB163">IF(COUNTA($M$2:$M$136)&lt;ROW(M20),"",INDEX($AB$1:$AB$136,SMALL(IF($M$2:$M$136&lt;&gt;"",ROW($M$2:$M$136)),ROW(M20))))</f>
        <v>#NUM!</v>
      </c>
      <c r="AC163" s="12" t="e">
        <f t="array" ref="AC163">IF(COUNTA($M$2:$M$136)&lt;ROW(M20),"",INDEX($AC$1:$AC$136,SMALL(IF($M$2:$M$136&lt;&gt;"",ROW($M$2:$M$136)),ROW(M20))))</f>
        <v>#NUM!</v>
      </c>
      <c r="AD163" s="12" t="e">
        <f t="array" ref="AD163">IF(COUNTA($M$2:$M$136)&lt;ROW(M20),"",INDEX($AD$1:$AD$136,SMALL(IF($M$2:$M$136&lt;&gt;"",ROW($M$2:$M$136)),ROW(M20))))</f>
        <v>#NUM!</v>
      </c>
      <c r="AE163" s="12" t="e">
        <f t="array" ref="AE163">IF(COUNTA($M$2:$M$136)&lt;ROW(M20),"",INDEX($AE$1:$AE$136,SMALL(IF($M$2:$M$136&lt;&gt;"",ROW($M$2:$M$136)),ROW(M20))))</f>
        <v>#NUM!</v>
      </c>
      <c r="AF163" s="12" t="e">
        <f t="array" ref="AF163">IF(COUNTA($M$2:$M$136)&lt;ROW(M20),"",INDEX($AF$1:$AF$136,SMALL(IF($M$2:$M$136&lt;&gt;"",ROW($M$2:$M$136)),ROW(M20))))</f>
        <v>#NUM!</v>
      </c>
      <c r="AG163" s="12" t="e">
        <f t="array" ref="AG163">IF(COUNTA($M$2:$M$136)&lt;ROW(M20),"",INDEX($AG$1:$AG$136,SMALL(IF($M$2:$M$136&lt;&gt;"",ROW($M$2:$M$136)),ROW(M20))))</f>
        <v>#NUM!</v>
      </c>
      <c r="AH163" s="12" t="e">
        <f t="array" ref="AH163">IF(COUNTA($M$2:$M$136)&lt;ROW(M20),"",INDEX($AH$1:$AH$136,SMALL(IF($M$2:$M$136&lt;&gt;"",ROW($M$2:$M$136)),ROW(M20))))</f>
        <v>#NUM!</v>
      </c>
      <c r="AI163" s="12" t="e">
        <f t="array" ref="AI163">IF(COUNTA($M$2:$M$136)&lt;ROW(M20),"",INDEX($AI$1:$AI$136,SMALL(IF($M$2:$M$136&lt;&gt;"",ROW($M$2:$M$136)),ROW(M20))))</f>
        <v>#NUM!</v>
      </c>
      <c r="AJ163" s="12" t="e">
        <f t="array" ref="AJ163">IF(COUNTA($M$2:$M$136)&lt;ROW(M20),"",INDEX($AJ$1:$AJ$136,SMALL(IF($M$2:$M$136&lt;&gt;"",ROW($M$2:$M$136)),ROW(M20))))</f>
        <v>#NUM!</v>
      </c>
      <c r="AK163" s="12" t="e">
        <f t="array" ref="AK163">IF(COUNTA($M$2:$M$136)&lt;ROW(M20),"",INDEX($AK$1:$AK$136,SMALL(IF($M$2:$M$136&lt;&gt;"",ROW($M$2:$M$136)),ROW(M20))))</f>
        <v>#NUM!</v>
      </c>
      <c r="AL163" s="12" t="e">
        <f t="array" ref="AL163">IF(COUNTA($M$2:$M$136)&lt;ROW(M20),"",INDEX($AL$1:$AL$136,SMALL(IF($M$2:$M$136&lt;&gt;"",ROW($M$2:$M$136)),ROW(M20))))</f>
        <v>#NUM!</v>
      </c>
      <c r="AM163" s="12" t="e">
        <f t="array" ref="AM163">IF(COUNTA($M$2:$M$136)&lt;ROW(M20),"",INDEX($AM$1:$AM$136,SMALL(IF($M$2:$M$136&lt;&gt;"",ROW($M$2:$M$136)),ROW(M20))))</f>
        <v>#NUM!</v>
      </c>
      <c r="AN163" s="12" t="e">
        <f t="array" ref="AN163">IF(COUNTA($M$2:$M$136)&lt;ROW(M20),"",INDEX($AN$1:$AN$136,SMALL(IF($M$2:$M$136&lt;&gt;"",ROW($M$2:$M$136)),ROW(M20))))</f>
        <v>#NUM!</v>
      </c>
      <c r="AO163" s="12" t="e">
        <f t="array" ref="AO163">IF(COUNTA($M$2:$M$136)&lt;ROW(M20),"",INDEX($AO$1:$AO$136,SMALL(IF($M$2:$M$136&lt;&gt;"",ROW($M$2:$M$136)),ROW(M20))))</f>
        <v>#NUM!</v>
      </c>
      <c r="AP163" s="12" t="e">
        <f t="array" ref="AP163">IF(COUNTA($M$2:$M$136)&lt;ROW(M20),"",INDEX($AP$1:$AP$136,SMALL(IF($M$2:$M$136&lt;&gt;"",ROW($M$2:$M$136)),ROW(M20))))</f>
        <v>#NUM!</v>
      </c>
      <c r="AQ163" s="12" t="e">
        <f t="array" ref="AQ163">IF(COUNTA($M$2:$M$136)&lt;ROW(M20),"",INDEX($AQ$1:$AQ$136,SMALL(IF($M$2:$M$136&lt;&gt;"",ROW($M$2:$M$136)),ROW(M20))))</f>
        <v>#NUM!</v>
      </c>
      <c r="AR163" s="12" t="e">
        <f t="array" ref="AR163">IF(COUNTA($M$2:$M$136)&lt;ROW(M20),"",INDEX($AR$1:$AR$136,SMALL(IF($M$2:$M$136&lt;&gt;"",ROW($M$2:$M$136)),ROW(M20))))</f>
        <v>#NUM!</v>
      </c>
      <c r="AS163" s="12" t="e">
        <f t="array" ref="AS163">IF(COUNTA($M$2:$M$136)&lt;ROW(N20),"",INDEX($AS$1:$AS$136,SMALL(IF($M$2:$M$136&lt;&gt;"",ROW($M$2:$M$136)),ROW(N20))))</f>
        <v>#NUM!</v>
      </c>
      <c r="AT163" s="12" t="e">
        <f t="array" ref="AT163">IF(COUNTA($AV$2:$AV$136)&lt;ROW(AV20),"",INDEX($AT$1:$AT$136,SMALL(IF($AV$2:$AV$136&lt;&gt;"",ROW($AV$2:$AV$136)),ROW(AV20))))</f>
        <v>#NUM!</v>
      </c>
      <c r="AU163" s="12" t="e">
        <f t="array" ref="AU163">IF(COUNTA($AV$2:$AV$136)&lt;ROW(AV20),"",INDEX($AU$1:$AU$136,SMALL(IF($AV$2:$AV$136&lt;&gt;"",ROW($AV$2:$AV$136)),ROW(AV20))))</f>
        <v>#NUM!</v>
      </c>
      <c r="AV163" s="12" t="e">
        <f t="array" ref="AV163">IF(COUNTA($AV$2:$AV$136)&lt;ROW(AV20),"",INDEX($AV$1:$AV$136,SMALL(IF($AV$2:$AV$136&lt;&gt;"",ROW($AV$2:$AV$136)),ROW(AV20))))</f>
        <v>#NUM!</v>
      </c>
    </row>
    <row r="164" spans="11:48" ht="12.75" customHeight="1" x14ac:dyDescent="0.15">
      <c r="K164" s="12" t="e">
        <f t="array" ref="K164">IF(COUNTA($M$2:$M$136)&lt;ROW(M21),"",INDEX($K$1:$K$136,SMALL(IF($M$2:$M$136&lt;&gt;"",ROW($M$2:$M$136)),ROW(M21))))</f>
        <v>#NUM!</v>
      </c>
      <c r="L164" s="12" t="e">
        <f t="array" ref="L164">IF(COUNTA($M$2:$M$136)&lt;ROW(M21),"",INDEX($L$1:$L$136,SMALL(IF($M$2:$M$136&lt;&gt;"",ROW($M$2:$M$136)),ROW(M21))))</f>
        <v>#NUM!</v>
      </c>
      <c r="M164" s="12" t="e">
        <f t="array" ref="M164">IF(COUNTA($M$2:$M$136)&lt;ROW(M21),"",INDEX($M$1:$M$136,SMALL(IF($M$2:$M$136&lt;&gt;"",ROW($M$2:$M$136)),ROW(M21))))</f>
        <v>#NUM!</v>
      </c>
      <c r="R164" s="12" t="e">
        <f t="array" ref="R164">IF(COUNTA($M$2:$M$136)&lt;ROW(M21),"",INDEX($R$1:$R$136,SMALL(IF($M$2:$M$136&lt;&gt;"",ROW($M$2:$M$136)),ROW(M21))))</f>
        <v>#NUM!</v>
      </c>
      <c r="S164" s="12" t="e">
        <f t="array" ref="S164">IF(COUNTA($M$2:$M$136)&lt;ROW(N21),"",INDEX($S$1:$S$136,SMALL(IF($M$2:$M$136&lt;&gt;"",ROW($M$2:$M$136)),ROW(N21))))</f>
        <v>#NUM!</v>
      </c>
      <c r="T164" s="12" t="e">
        <f t="array" ref="T164">IF(COUNTA($M$2:$M$136)&lt;ROW(M21),"",INDEX($T$1:$T$136,SMALL(IF($M$2:$M$136&lt;&gt;"",ROW($M$2:$M$136)),ROW(M21))))</f>
        <v>#NUM!</v>
      </c>
      <c r="U164" s="12" t="e">
        <f t="array" ref="U164">IF(COUNTA($M$2:$M$136)&lt;ROW(M21),"",INDEX($U$1:$U$136,SMALL(IF($M$2:$M$136&lt;&gt;"",ROW($M$2:$M$136)),ROW(M21))))</f>
        <v>#NUM!</v>
      </c>
      <c r="V164" s="12" t="e">
        <f t="array" ref="V164">IF(COUNTA($M$2:$M$136)&lt;ROW(M21),"",INDEX($V$1:$V$136,SMALL(IF($M$2:$M$136&lt;&gt;"",ROW($M$2:$M$136)),ROW(M21))))</f>
        <v>#NUM!</v>
      </c>
      <c r="W164" s="12" t="e">
        <f t="array" ref="W164">IF(COUNTA($M$2:$M$136)&lt;ROW(M21),"",INDEX($W$1:$W$136,SMALL(IF($M$2:$M$136&lt;&gt;"",ROW($M$2:$M$136)),ROW(M21))))</f>
        <v>#NUM!</v>
      </c>
      <c r="X164" s="12" t="e">
        <f t="array" ref="X164">IF(COUNTA($M$2:$M$136)&lt;ROW(M21),"",INDEX($X$1:$X$136,SMALL(IF($M$2:$M$136&lt;&gt;"",ROW($M$2:$M$136)),ROW(M21))))</f>
        <v>#NUM!</v>
      </c>
      <c r="Y164" s="12" t="e">
        <f t="array" ref="Y164">IF(COUNTA($M$2:$M$136)&lt;ROW(M21),"",INDEX($Y$1:$Y$136,SMALL(IF($M$2:$M$136&lt;&gt;"",ROW($M$2:$M$136)),ROW(M21))))</f>
        <v>#NUM!</v>
      </c>
      <c r="Z164" s="12" t="e">
        <f t="array" ref="Z164">IF(COUNTA($M$2:$M$136)&lt;ROW(M21),"",INDEX($Z$1:$Z$136,SMALL(IF($M$2:$M$136&lt;&gt;"",ROW($M$2:$M$136)),ROW(M21))))</f>
        <v>#NUM!</v>
      </c>
      <c r="AA164" s="12" t="e">
        <f t="array" ref="AA164">IF(COUNTA($M$2:$M$136)&lt;ROW(M21),"",INDEX($AA$1:$AA$136,SMALL(IF($M$2:$M$136&lt;&gt;"",ROW($M$2:$M$136)),ROW(M21))))</f>
        <v>#NUM!</v>
      </c>
      <c r="AB164" s="12" t="e">
        <f t="array" ref="AB164">IF(COUNTA($M$2:$M$136)&lt;ROW(M21),"",INDEX($AB$1:$AB$136,SMALL(IF($M$2:$M$136&lt;&gt;"",ROW($M$2:$M$136)),ROW(M21))))</f>
        <v>#NUM!</v>
      </c>
      <c r="AC164" s="12" t="e">
        <f t="array" ref="AC164">IF(COUNTA($M$2:$M$136)&lt;ROW(M21),"",INDEX($AC$1:$AC$136,SMALL(IF($M$2:$M$136&lt;&gt;"",ROW($M$2:$M$136)),ROW(M21))))</f>
        <v>#NUM!</v>
      </c>
      <c r="AD164" s="12" t="e">
        <f t="array" ref="AD164">IF(COUNTA($M$2:$M$136)&lt;ROW(M21),"",INDEX($AD$1:$AD$136,SMALL(IF($M$2:$M$136&lt;&gt;"",ROW($M$2:$M$136)),ROW(M21))))</f>
        <v>#NUM!</v>
      </c>
      <c r="AE164" s="12" t="e">
        <f t="array" ref="AE164">IF(COUNTA($M$2:$M$136)&lt;ROW(M21),"",INDEX($AE$1:$AE$136,SMALL(IF($M$2:$M$136&lt;&gt;"",ROW($M$2:$M$136)),ROW(M21))))</f>
        <v>#NUM!</v>
      </c>
      <c r="AF164" s="12" t="e">
        <f t="array" ref="AF164">IF(COUNTA($M$2:$M$136)&lt;ROW(M21),"",INDEX($AF$1:$AF$136,SMALL(IF($M$2:$M$136&lt;&gt;"",ROW($M$2:$M$136)),ROW(M21))))</f>
        <v>#NUM!</v>
      </c>
      <c r="AG164" s="12" t="e">
        <f t="array" ref="AG164">IF(COUNTA($M$2:$M$136)&lt;ROW(M21),"",INDEX($AG$1:$AG$136,SMALL(IF($M$2:$M$136&lt;&gt;"",ROW($M$2:$M$136)),ROW(M21))))</f>
        <v>#NUM!</v>
      </c>
      <c r="AH164" s="12" t="e">
        <f t="array" ref="AH164">IF(COUNTA($M$2:$M$136)&lt;ROW(M21),"",INDEX($AH$1:$AH$136,SMALL(IF($M$2:$M$136&lt;&gt;"",ROW($M$2:$M$136)),ROW(M21))))</f>
        <v>#NUM!</v>
      </c>
      <c r="AI164" s="12" t="e">
        <f t="array" ref="AI164">IF(COUNTA($M$2:$M$136)&lt;ROW(M21),"",INDEX($AI$1:$AI$136,SMALL(IF($M$2:$M$136&lt;&gt;"",ROW($M$2:$M$136)),ROW(M21))))</f>
        <v>#NUM!</v>
      </c>
      <c r="AJ164" s="12" t="e">
        <f t="array" ref="AJ164">IF(COUNTA($M$2:$M$136)&lt;ROW(M21),"",INDEX($AJ$1:$AJ$136,SMALL(IF($M$2:$M$136&lt;&gt;"",ROW($M$2:$M$136)),ROW(M21))))</f>
        <v>#NUM!</v>
      </c>
      <c r="AK164" s="12" t="e">
        <f t="array" ref="AK164">IF(COUNTA($M$2:$M$136)&lt;ROW(M21),"",INDEX($AK$1:$AK$136,SMALL(IF($M$2:$M$136&lt;&gt;"",ROW($M$2:$M$136)),ROW(M21))))</f>
        <v>#NUM!</v>
      </c>
      <c r="AL164" s="12" t="e">
        <f t="array" ref="AL164">IF(COUNTA($M$2:$M$136)&lt;ROW(M21),"",INDEX($AL$1:$AL$136,SMALL(IF($M$2:$M$136&lt;&gt;"",ROW($M$2:$M$136)),ROW(M21))))</f>
        <v>#NUM!</v>
      </c>
      <c r="AM164" s="12" t="e">
        <f t="array" ref="AM164">IF(COUNTA($M$2:$M$136)&lt;ROW(M21),"",INDEX($AM$1:$AM$136,SMALL(IF($M$2:$M$136&lt;&gt;"",ROW($M$2:$M$136)),ROW(M21))))</f>
        <v>#NUM!</v>
      </c>
      <c r="AN164" s="12" t="e">
        <f t="array" ref="AN164">IF(COUNTA($M$2:$M$136)&lt;ROW(M21),"",INDEX($AN$1:$AN$136,SMALL(IF($M$2:$M$136&lt;&gt;"",ROW($M$2:$M$136)),ROW(M21))))</f>
        <v>#NUM!</v>
      </c>
      <c r="AO164" s="12" t="e">
        <f t="array" ref="AO164">IF(COUNTA($M$2:$M$136)&lt;ROW(M21),"",INDEX($AO$1:$AO$136,SMALL(IF($M$2:$M$136&lt;&gt;"",ROW($M$2:$M$136)),ROW(M21))))</f>
        <v>#NUM!</v>
      </c>
      <c r="AP164" s="12" t="e">
        <f t="array" ref="AP164">IF(COUNTA($M$2:$M$136)&lt;ROW(M21),"",INDEX($AP$1:$AP$136,SMALL(IF($M$2:$M$136&lt;&gt;"",ROW($M$2:$M$136)),ROW(M21))))</f>
        <v>#NUM!</v>
      </c>
      <c r="AQ164" s="12" t="e">
        <f t="array" ref="AQ164">IF(COUNTA($M$2:$M$136)&lt;ROW(M21),"",INDEX($AQ$1:$AQ$136,SMALL(IF($M$2:$M$136&lt;&gt;"",ROW($M$2:$M$136)),ROW(M21))))</f>
        <v>#NUM!</v>
      </c>
      <c r="AR164" s="12" t="e">
        <f t="array" ref="AR164">IF(COUNTA($M$2:$M$136)&lt;ROW(M21),"",INDEX($AR$1:$AR$136,SMALL(IF($M$2:$M$136&lt;&gt;"",ROW($M$2:$M$136)),ROW(M21))))</f>
        <v>#NUM!</v>
      </c>
      <c r="AS164" s="12" t="e">
        <f t="array" ref="AS164">IF(COUNTA($M$2:$M$136)&lt;ROW(N21),"",INDEX($AS$1:$AS$136,SMALL(IF($M$2:$M$136&lt;&gt;"",ROW($M$2:$M$136)),ROW(N21))))</f>
        <v>#NUM!</v>
      </c>
      <c r="AT164" s="12" t="e">
        <f t="array" ref="AT164">IF(COUNTA($AV$2:$AV$136)&lt;ROW(AV21),"",INDEX($AT$1:$AT$136,SMALL(IF($AV$2:$AV$136&lt;&gt;"",ROW($AV$2:$AV$136)),ROW(AV21))))</f>
        <v>#NUM!</v>
      </c>
      <c r="AU164" s="12" t="e">
        <f t="array" ref="AU164">IF(COUNTA($AV$2:$AV$136)&lt;ROW(AV21),"",INDEX($AU$1:$AU$136,SMALL(IF($AV$2:$AV$136&lt;&gt;"",ROW($AV$2:$AV$136)),ROW(AV21))))</f>
        <v>#NUM!</v>
      </c>
      <c r="AV164" s="12" t="e">
        <f t="array" ref="AV164">IF(COUNTA($AV$2:$AV$136)&lt;ROW(AV21),"",INDEX($AV$1:$AV$136,SMALL(IF($AV$2:$AV$136&lt;&gt;"",ROW($AV$2:$AV$136)),ROW(AV21))))</f>
        <v>#NUM!</v>
      </c>
    </row>
    <row r="165" spans="11:48" ht="12.75" customHeight="1" x14ac:dyDescent="0.15">
      <c r="K165" s="12" t="e">
        <f t="array" ref="K165">IF(COUNTA($M$2:$M$136)&lt;ROW(M22),"",INDEX($K$1:$K$136,SMALL(IF($M$2:$M$136&lt;&gt;"",ROW($M$2:$M$136)),ROW(M22))))</f>
        <v>#NUM!</v>
      </c>
      <c r="L165" s="12" t="e">
        <f t="array" ref="L165">IF(COUNTA($M$2:$M$136)&lt;ROW(M22),"",INDEX($L$1:$L$136,SMALL(IF($M$2:$M$136&lt;&gt;"",ROW($M$2:$M$136)),ROW(M22))))</f>
        <v>#NUM!</v>
      </c>
      <c r="M165" s="12" t="e">
        <f t="array" ref="M165">IF(COUNTA($M$2:$M$136)&lt;ROW(M22),"",INDEX($M$1:$M$136,SMALL(IF($M$2:$M$136&lt;&gt;"",ROW($M$2:$M$136)),ROW(M22))))</f>
        <v>#NUM!</v>
      </c>
      <c r="R165" s="12" t="e">
        <f t="array" ref="R165">IF(COUNTA($M$2:$M$136)&lt;ROW(M22),"",INDEX($R$1:$R$136,SMALL(IF($M$2:$M$136&lt;&gt;"",ROW($M$2:$M$136)),ROW(M22))))</f>
        <v>#NUM!</v>
      </c>
      <c r="S165" s="12" t="e">
        <f t="array" ref="S165">IF(COUNTA($M$2:$M$136)&lt;ROW(N22),"",INDEX($S$1:$S$136,SMALL(IF($M$2:$M$136&lt;&gt;"",ROW($M$2:$M$136)),ROW(N22))))</f>
        <v>#NUM!</v>
      </c>
      <c r="T165" s="12" t="e">
        <f t="array" ref="T165">IF(COUNTA($M$2:$M$136)&lt;ROW(M22),"",INDEX($T$1:$T$136,SMALL(IF($M$2:$M$136&lt;&gt;"",ROW($M$2:$M$136)),ROW(M22))))</f>
        <v>#NUM!</v>
      </c>
      <c r="U165" s="12" t="e">
        <f t="array" ref="U165">IF(COUNTA($M$2:$M$136)&lt;ROW(M22),"",INDEX($U$1:$U$136,SMALL(IF($M$2:$M$136&lt;&gt;"",ROW($M$2:$M$136)),ROW(M22))))</f>
        <v>#NUM!</v>
      </c>
      <c r="V165" s="12" t="e">
        <f t="array" ref="V165">IF(COUNTA($M$2:$M$136)&lt;ROW(M22),"",INDEX($V$1:$V$136,SMALL(IF($M$2:$M$136&lt;&gt;"",ROW($M$2:$M$136)),ROW(M22))))</f>
        <v>#NUM!</v>
      </c>
      <c r="W165" s="12" t="e">
        <f t="array" ref="W165">IF(COUNTA($M$2:$M$136)&lt;ROW(M22),"",INDEX($W$1:$W$136,SMALL(IF($M$2:$M$136&lt;&gt;"",ROW($M$2:$M$136)),ROW(M22))))</f>
        <v>#NUM!</v>
      </c>
      <c r="X165" s="12" t="e">
        <f t="array" ref="X165">IF(COUNTA($M$2:$M$136)&lt;ROW(M22),"",INDEX($X$1:$X$136,SMALL(IF($M$2:$M$136&lt;&gt;"",ROW($M$2:$M$136)),ROW(M22))))</f>
        <v>#NUM!</v>
      </c>
      <c r="Y165" s="12" t="e">
        <f t="array" ref="Y165">IF(COUNTA($M$2:$M$136)&lt;ROW(M22),"",INDEX($Y$1:$Y$136,SMALL(IF($M$2:$M$136&lt;&gt;"",ROW($M$2:$M$136)),ROW(M22))))</f>
        <v>#NUM!</v>
      </c>
      <c r="Z165" s="12" t="e">
        <f t="array" ref="Z165">IF(COUNTA($M$2:$M$136)&lt;ROW(M22),"",INDEX($Z$1:$Z$136,SMALL(IF($M$2:$M$136&lt;&gt;"",ROW($M$2:$M$136)),ROW(M22))))</f>
        <v>#NUM!</v>
      </c>
      <c r="AA165" s="12" t="e">
        <f t="array" ref="AA165">IF(COUNTA($M$2:$M$136)&lt;ROW(M22),"",INDEX($AA$1:$AA$136,SMALL(IF($M$2:$M$136&lt;&gt;"",ROW($M$2:$M$136)),ROW(M22))))</f>
        <v>#NUM!</v>
      </c>
      <c r="AB165" s="12" t="e">
        <f t="array" ref="AB165">IF(COUNTA($M$2:$M$136)&lt;ROW(M22),"",INDEX($AB$1:$AB$136,SMALL(IF($M$2:$M$136&lt;&gt;"",ROW($M$2:$M$136)),ROW(M22))))</f>
        <v>#NUM!</v>
      </c>
      <c r="AC165" s="12" t="e">
        <f t="array" ref="AC165">IF(COUNTA($M$2:$M$136)&lt;ROW(M22),"",INDEX($AC$1:$AC$136,SMALL(IF($M$2:$M$136&lt;&gt;"",ROW($M$2:$M$136)),ROW(M22))))</f>
        <v>#NUM!</v>
      </c>
      <c r="AD165" s="12" t="e">
        <f t="array" ref="AD165">IF(COUNTA($M$2:$M$136)&lt;ROW(M22),"",INDEX($AD$1:$AD$136,SMALL(IF($M$2:$M$136&lt;&gt;"",ROW($M$2:$M$136)),ROW(M22))))</f>
        <v>#NUM!</v>
      </c>
      <c r="AE165" s="12" t="e">
        <f t="array" ref="AE165">IF(COUNTA($M$2:$M$136)&lt;ROW(M22),"",INDEX($AE$1:$AE$136,SMALL(IF($M$2:$M$136&lt;&gt;"",ROW($M$2:$M$136)),ROW(M22))))</f>
        <v>#NUM!</v>
      </c>
      <c r="AF165" s="12" t="e">
        <f t="array" ref="AF165">IF(COUNTA($M$2:$M$136)&lt;ROW(M22),"",INDEX($AF$1:$AF$136,SMALL(IF($M$2:$M$136&lt;&gt;"",ROW($M$2:$M$136)),ROW(M22))))</f>
        <v>#NUM!</v>
      </c>
      <c r="AG165" s="12" t="e">
        <f t="array" ref="AG165">IF(COUNTA($M$2:$M$136)&lt;ROW(M22),"",INDEX($AG$1:$AG$136,SMALL(IF($M$2:$M$136&lt;&gt;"",ROW($M$2:$M$136)),ROW(M22))))</f>
        <v>#NUM!</v>
      </c>
      <c r="AH165" s="12" t="e">
        <f t="array" ref="AH165">IF(COUNTA($M$2:$M$136)&lt;ROW(M22),"",INDEX($AH$1:$AH$136,SMALL(IF($M$2:$M$136&lt;&gt;"",ROW($M$2:$M$136)),ROW(M22))))</f>
        <v>#NUM!</v>
      </c>
      <c r="AI165" s="12" t="e">
        <f t="array" ref="AI165">IF(COUNTA($M$2:$M$136)&lt;ROW(M22),"",INDEX($AI$1:$AI$136,SMALL(IF($M$2:$M$136&lt;&gt;"",ROW($M$2:$M$136)),ROW(M22))))</f>
        <v>#NUM!</v>
      </c>
      <c r="AJ165" s="12" t="e">
        <f t="array" ref="AJ165">IF(COUNTA($M$2:$M$136)&lt;ROW(M22),"",INDEX($AJ$1:$AJ$136,SMALL(IF($M$2:$M$136&lt;&gt;"",ROW($M$2:$M$136)),ROW(M22))))</f>
        <v>#NUM!</v>
      </c>
      <c r="AK165" s="12" t="e">
        <f t="array" ref="AK165">IF(COUNTA($M$2:$M$136)&lt;ROW(M22),"",INDEX($AK$1:$AK$136,SMALL(IF($M$2:$M$136&lt;&gt;"",ROW($M$2:$M$136)),ROW(M22))))</f>
        <v>#NUM!</v>
      </c>
      <c r="AL165" s="12" t="e">
        <f t="array" ref="AL165">IF(COUNTA($M$2:$M$136)&lt;ROW(M22),"",INDEX($AL$1:$AL$136,SMALL(IF($M$2:$M$136&lt;&gt;"",ROW($M$2:$M$136)),ROW(M22))))</f>
        <v>#NUM!</v>
      </c>
      <c r="AM165" s="12" t="e">
        <f t="array" ref="AM165">IF(COUNTA($M$2:$M$136)&lt;ROW(M22),"",INDEX($AM$1:$AM$136,SMALL(IF($M$2:$M$136&lt;&gt;"",ROW($M$2:$M$136)),ROW(M22))))</f>
        <v>#NUM!</v>
      </c>
      <c r="AN165" s="12" t="e">
        <f t="array" ref="AN165">IF(COUNTA($M$2:$M$136)&lt;ROW(M22),"",INDEX($AN$1:$AN$136,SMALL(IF($M$2:$M$136&lt;&gt;"",ROW($M$2:$M$136)),ROW(M22))))</f>
        <v>#NUM!</v>
      </c>
      <c r="AO165" s="12" t="e">
        <f t="array" ref="AO165">IF(COUNTA($M$2:$M$136)&lt;ROW(M22),"",INDEX($AO$1:$AO$136,SMALL(IF($M$2:$M$136&lt;&gt;"",ROW($M$2:$M$136)),ROW(M22))))</f>
        <v>#NUM!</v>
      </c>
      <c r="AP165" s="12" t="e">
        <f t="array" ref="AP165">IF(COUNTA($M$2:$M$136)&lt;ROW(M22),"",INDEX($AP$1:$AP$136,SMALL(IF($M$2:$M$136&lt;&gt;"",ROW($M$2:$M$136)),ROW(M22))))</f>
        <v>#NUM!</v>
      </c>
      <c r="AQ165" s="12" t="e">
        <f t="array" ref="AQ165">IF(COUNTA($M$2:$M$136)&lt;ROW(M22),"",INDEX($AQ$1:$AQ$136,SMALL(IF($M$2:$M$136&lt;&gt;"",ROW($M$2:$M$136)),ROW(M22))))</f>
        <v>#NUM!</v>
      </c>
      <c r="AR165" s="12" t="e">
        <f t="array" ref="AR165">IF(COUNTA($M$2:$M$136)&lt;ROW(M22),"",INDEX($AR$1:$AR$136,SMALL(IF($M$2:$M$136&lt;&gt;"",ROW($M$2:$M$136)),ROW(M22))))</f>
        <v>#NUM!</v>
      </c>
      <c r="AS165" s="12" t="e">
        <f t="array" ref="AS165">IF(COUNTA($M$2:$M$136)&lt;ROW(N22),"",INDEX($AS$1:$AS$136,SMALL(IF($M$2:$M$136&lt;&gt;"",ROW($M$2:$M$136)),ROW(N22))))</f>
        <v>#NUM!</v>
      </c>
      <c r="AT165" s="12" t="e">
        <f t="array" ref="AT165">IF(COUNTA($AV$2:$AV$136)&lt;ROW(AV22),"",INDEX($AT$1:$AT$136,SMALL(IF($AV$2:$AV$136&lt;&gt;"",ROW($AV$2:$AV$136)),ROW(AV22))))</f>
        <v>#NUM!</v>
      </c>
      <c r="AU165" s="12" t="e">
        <f t="array" ref="AU165">IF(COUNTA($AV$2:$AV$136)&lt;ROW(AV22),"",INDEX($AU$1:$AU$136,SMALL(IF($AV$2:$AV$136&lt;&gt;"",ROW($AV$2:$AV$136)),ROW(AV22))))</f>
        <v>#NUM!</v>
      </c>
      <c r="AV165" s="12" t="e">
        <f t="array" ref="AV165">IF(COUNTA($AV$2:$AV$136)&lt;ROW(AV22),"",INDEX($AV$1:$AV$136,SMALL(IF($AV$2:$AV$136&lt;&gt;"",ROW($AV$2:$AV$136)),ROW(AV22))))</f>
        <v>#NUM!</v>
      </c>
    </row>
    <row r="166" spans="11:48" ht="12.75" customHeight="1" x14ac:dyDescent="0.15">
      <c r="K166" s="12" t="e">
        <f t="array" ref="K166">IF(COUNTA($M$2:$M$136)&lt;ROW(M23),"",INDEX($K$1:$K$136,SMALL(IF($M$2:$M$136&lt;&gt;"",ROW($M$2:$M$136)),ROW(M23))))</f>
        <v>#NUM!</v>
      </c>
      <c r="L166" s="12" t="e">
        <f t="array" ref="L166">IF(COUNTA($M$2:$M$136)&lt;ROW(M23),"",INDEX($L$1:$L$136,SMALL(IF($M$2:$M$136&lt;&gt;"",ROW($M$2:$M$136)),ROW(M23))))</f>
        <v>#NUM!</v>
      </c>
      <c r="M166" s="12" t="e">
        <f t="array" ref="M166">IF(COUNTA($M$2:$M$136)&lt;ROW(M23),"",INDEX($M$1:$M$136,SMALL(IF($M$2:$M$136&lt;&gt;"",ROW($M$2:$M$136)),ROW(M23))))</f>
        <v>#NUM!</v>
      </c>
      <c r="R166" s="12" t="e">
        <f t="array" ref="R166">IF(COUNTA($M$2:$M$136)&lt;ROW(M23),"",INDEX($R$1:$R$136,SMALL(IF($M$2:$M$136&lt;&gt;"",ROW($M$2:$M$136)),ROW(M23))))</f>
        <v>#NUM!</v>
      </c>
      <c r="S166" s="12" t="e">
        <f t="array" ref="S166">IF(COUNTA($M$2:$M$136)&lt;ROW(N23),"",INDEX($S$1:$S$136,SMALL(IF($M$2:$M$136&lt;&gt;"",ROW($M$2:$M$136)),ROW(N23))))</f>
        <v>#NUM!</v>
      </c>
      <c r="T166" s="12" t="e">
        <f t="array" ref="T166">IF(COUNTA($M$2:$M$136)&lt;ROW(M23),"",INDEX($T$1:$T$136,SMALL(IF($M$2:$M$136&lt;&gt;"",ROW($M$2:$M$136)),ROW(M23))))</f>
        <v>#NUM!</v>
      </c>
      <c r="U166" s="12" t="e">
        <f t="array" ref="U166">IF(COUNTA($M$2:$M$136)&lt;ROW(M23),"",INDEX($U$1:$U$136,SMALL(IF($M$2:$M$136&lt;&gt;"",ROW($M$2:$M$136)),ROW(M23))))</f>
        <v>#NUM!</v>
      </c>
      <c r="V166" s="12" t="e">
        <f t="array" ref="V166">IF(COUNTA($M$2:$M$136)&lt;ROW(M23),"",INDEX($V$1:$V$136,SMALL(IF($M$2:$M$136&lt;&gt;"",ROW($M$2:$M$136)),ROW(M23))))</f>
        <v>#NUM!</v>
      </c>
      <c r="W166" s="12" t="e">
        <f t="array" ref="W166">IF(COUNTA($M$2:$M$136)&lt;ROW(M23),"",INDEX($W$1:$W$136,SMALL(IF($M$2:$M$136&lt;&gt;"",ROW($M$2:$M$136)),ROW(M23))))</f>
        <v>#NUM!</v>
      </c>
      <c r="X166" s="12" t="e">
        <f t="array" ref="X166">IF(COUNTA($M$2:$M$136)&lt;ROW(M23),"",INDEX($X$1:$X$136,SMALL(IF($M$2:$M$136&lt;&gt;"",ROW($M$2:$M$136)),ROW(M23))))</f>
        <v>#NUM!</v>
      </c>
      <c r="Y166" s="12" t="e">
        <f t="array" ref="Y166">IF(COUNTA($M$2:$M$136)&lt;ROW(M23),"",INDEX($Y$1:$Y$136,SMALL(IF($M$2:$M$136&lt;&gt;"",ROW($M$2:$M$136)),ROW(M23))))</f>
        <v>#NUM!</v>
      </c>
      <c r="Z166" s="12" t="e">
        <f t="array" ref="Z166">IF(COUNTA($M$2:$M$136)&lt;ROW(M23),"",INDEX($Z$1:$Z$136,SMALL(IF($M$2:$M$136&lt;&gt;"",ROW($M$2:$M$136)),ROW(M23))))</f>
        <v>#NUM!</v>
      </c>
      <c r="AA166" s="12" t="e">
        <f t="array" ref="AA166">IF(COUNTA($M$2:$M$136)&lt;ROW(M23),"",INDEX($AA$1:$AA$136,SMALL(IF($M$2:$M$136&lt;&gt;"",ROW($M$2:$M$136)),ROW(M23))))</f>
        <v>#NUM!</v>
      </c>
      <c r="AB166" s="12" t="e">
        <f t="array" ref="AB166">IF(COUNTA($M$2:$M$136)&lt;ROW(M23),"",INDEX($AB$1:$AB$136,SMALL(IF($M$2:$M$136&lt;&gt;"",ROW($M$2:$M$136)),ROW(M23))))</f>
        <v>#NUM!</v>
      </c>
      <c r="AC166" s="12" t="e">
        <f t="array" ref="AC166">IF(COUNTA($M$2:$M$136)&lt;ROW(M23),"",INDEX($AC$1:$AC$136,SMALL(IF($M$2:$M$136&lt;&gt;"",ROW($M$2:$M$136)),ROW(M23))))</f>
        <v>#NUM!</v>
      </c>
      <c r="AD166" s="12" t="e">
        <f t="array" ref="AD166">IF(COUNTA($M$2:$M$136)&lt;ROW(M23),"",INDEX($AD$1:$AD$136,SMALL(IF($M$2:$M$136&lt;&gt;"",ROW($M$2:$M$136)),ROW(M23))))</f>
        <v>#NUM!</v>
      </c>
      <c r="AE166" s="12" t="e">
        <f t="array" ref="AE166">IF(COUNTA($M$2:$M$136)&lt;ROW(M23),"",INDEX($AE$1:$AE$136,SMALL(IF($M$2:$M$136&lt;&gt;"",ROW($M$2:$M$136)),ROW(M23))))</f>
        <v>#NUM!</v>
      </c>
      <c r="AF166" s="12" t="e">
        <f t="array" ref="AF166">IF(COUNTA($M$2:$M$136)&lt;ROW(M23),"",INDEX($AF$1:$AF$136,SMALL(IF($M$2:$M$136&lt;&gt;"",ROW($M$2:$M$136)),ROW(M23))))</f>
        <v>#NUM!</v>
      </c>
      <c r="AG166" s="12" t="e">
        <f t="array" ref="AG166">IF(COUNTA($M$2:$M$136)&lt;ROW(M23),"",INDEX($AG$1:$AG$136,SMALL(IF($M$2:$M$136&lt;&gt;"",ROW($M$2:$M$136)),ROW(M23))))</f>
        <v>#NUM!</v>
      </c>
      <c r="AH166" s="12" t="e">
        <f t="array" ref="AH166">IF(COUNTA($M$2:$M$136)&lt;ROW(M23),"",INDEX($AH$1:$AH$136,SMALL(IF($M$2:$M$136&lt;&gt;"",ROW($M$2:$M$136)),ROW(M23))))</f>
        <v>#NUM!</v>
      </c>
      <c r="AI166" s="12" t="e">
        <f t="array" ref="AI166">IF(COUNTA($M$2:$M$136)&lt;ROW(M23),"",INDEX($AI$1:$AI$136,SMALL(IF($M$2:$M$136&lt;&gt;"",ROW($M$2:$M$136)),ROW(M23))))</f>
        <v>#NUM!</v>
      </c>
      <c r="AJ166" s="12" t="e">
        <f t="array" ref="AJ166">IF(COUNTA($M$2:$M$136)&lt;ROW(M23),"",INDEX($AJ$1:$AJ$136,SMALL(IF($M$2:$M$136&lt;&gt;"",ROW($M$2:$M$136)),ROW(M23))))</f>
        <v>#NUM!</v>
      </c>
      <c r="AK166" s="12" t="e">
        <f t="array" ref="AK166">IF(COUNTA($M$2:$M$136)&lt;ROW(M23),"",INDEX($AK$1:$AK$136,SMALL(IF($M$2:$M$136&lt;&gt;"",ROW($M$2:$M$136)),ROW(M23))))</f>
        <v>#NUM!</v>
      </c>
      <c r="AL166" s="12" t="e">
        <f t="array" ref="AL166">IF(COUNTA($M$2:$M$136)&lt;ROW(M23),"",INDEX($AL$1:$AL$136,SMALL(IF($M$2:$M$136&lt;&gt;"",ROW($M$2:$M$136)),ROW(M23))))</f>
        <v>#NUM!</v>
      </c>
      <c r="AM166" s="12" t="e">
        <f t="array" ref="AM166">IF(COUNTA($M$2:$M$136)&lt;ROW(M23),"",INDEX($AM$1:$AM$136,SMALL(IF($M$2:$M$136&lt;&gt;"",ROW($M$2:$M$136)),ROW(M23))))</f>
        <v>#NUM!</v>
      </c>
      <c r="AN166" s="12" t="e">
        <f t="array" ref="AN166">IF(COUNTA($M$2:$M$136)&lt;ROW(M23),"",INDEX($AN$1:$AN$136,SMALL(IF($M$2:$M$136&lt;&gt;"",ROW($M$2:$M$136)),ROW(M23))))</f>
        <v>#NUM!</v>
      </c>
      <c r="AO166" s="12" t="e">
        <f t="array" ref="AO166">IF(COUNTA($M$2:$M$136)&lt;ROW(M23),"",INDEX($AO$1:$AO$136,SMALL(IF($M$2:$M$136&lt;&gt;"",ROW($M$2:$M$136)),ROW(M23))))</f>
        <v>#NUM!</v>
      </c>
      <c r="AP166" s="12" t="e">
        <f t="array" ref="AP166">IF(COUNTA($M$2:$M$136)&lt;ROW(M23),"",INDEX($AP$1:$AP$136,SMALL(IF($M$2:$M$136&lt;&gt;"",ROW($M$2:$M$136)),ROW(M23))))</f>
        <v>#NUM!</v>
      </c>
      <c r="AQ166" s="12" t="e">
        <f t="array" ref="AQ166">IF(COUNTA($M$2:$M$136)&lt;ROW(M23),"",INDEX($AQ$1:$AQ$136,SMALL(IF($M$2:$M$136&lt;&gt;"",ROW($M$2:$M$136)),ROW(M23))))</f>
        <v>#NUM!</v>
      </c>
      <c r="AR166" s="12" t="e">
        <f t="array" ref="AR166">IF(COUNTA($M$2:$M$136)&lt;ROW(M23),"",INDEX($AR$1:$AR$136,SMALL(IF($M$2:$M$136&lt;&gt;"",ROW($M$2:$M$136)),ROW(M23))))</f>
        <v>#NUM!</v>
      </c>
      <c r="AS166" s="12" t="e">
        <f t="array" ref="AS166">IF(COUNTA($M$2:$M$136)&lt;ROW(N23),"",INDEX($AS$1:$AS$136,SMALL(IF($M$2:$M$136&lt;&gt;"",ROW($M$2:$M$136)),ROW(N23))))</f>
        <v>#NUM!</v>
      </c>
      <c r="AT166" s="12" t="e">
        <f t="array" ref="AT166">IF(COUNTA($AV$2:$AV$136)&lt;ROW(AV23),"",INDEX($AT$1:$AT$136,SMALL(IF($AV$2:$AV$136&lt;&gt;"",ROW($AV$2:$AV$136)),ROW(AV23))))</f>
        <v>#NUM!</v>
      </c>
      <c r="AU166" s="12" t="e">
        <f t="array" ref="AU166">IF(COUNTA($AV$2:$AV$136)&lt;ROW(AV23),"",INDEX($AU$1:$AU$136,SMALL(IF($AV$2:$AV$136&lt;&gt;"",ROW($AV$2:$AV$136)),ROW(AV23))))</f>
        <v>#NUM!</v>
      </c>
      <c r="AV166" s="12" t="e">
        <f t="array" ref="AV166">IF(COUNTA($AV$2:$AV$136)&lt;ROW(AV23),"",INDEX($AV$1:$AV$136,SMALL(IF($AV$2:$AV$136&lt;&gt;"",ROW($AV$2:$AV$136)),ROW(AV23))))</f>
        <v>#NUM!</v>
      </c>
    </row>
    <row r="167" spans="11:48" ht="12.75" customHeight="1" x14ac:dyDescent="0.15">
      <c r="K167" s="12" t="e">
        <f t="array" ref="K167">IF(COUNTA($M$2:$M$136)&lt;ROW(M24),"",INDEX($K$1:$K$136,SMALL(IF($M$2:$M$136&lt;&gt;"",ROW($M$2:$M$136)),ROW(M24))))</f>
        <v>#NUM!</v>
      </c>
      <c r="L167" s="12" t="e">
        <f t="array" ref="L167">IF(COUNTA($M$2:$M$136)&lt;ROW(M24),"",INDEX($L$1:$L$136,SMALL(IF($M$2:$M$136&lt;&gt;"",ROW($M$2:$M$136)),ROW(M24))))</f>
        <v>#NUM!</v>
      </c>
      <c r="M167" s="12" t="e">
        <f t="array" ref="M167">IF(COUNTA($M$2:$M$136)&lt;ROW(M24),"",INDEX($M$1:$M$136,SMALL(IF($M$2:$M$136&lt;&gt;"",ROW($M$2:$M$136)),ROW(M24))))</f>
        <v>#NUM!</v>
      </c>
      <c r="R167" s="12" t="e">
        <f t="array" ref="R167">IF(COUNTA($M$2:$M$136)&lt;ROW(M24),"",INDEX($R$1:$R$136,SMALL(IF($M$2:$M$136&lt;&gt;"",ROW($M$2:$M$136)),ROW(M24))))</f>
        <v>#NUM!</v>
      </c>
      <c r="S167" s="12" t="e">
        <f t="array" ref="S167">IF(COUNTA($M$2:$M$136)&lt;ROW(N24),"",INDEX($S$1:$S$136,SMALL(IF($M$2:$M$136&lt;&gt;"",ROW($M$2:$M$136)),ROW(N24))))</f>
        <v>#NUM!</v>
      </c>
      <c r="T167" s="12" t="e">
        <f t="array" ref="T167">IF(COUNTA($M$2:$M$136)&lt;ROW(M24),"",INDEX($T$1:$T$136,SMALL(IF($M$2:$M$136&lt;&gt;"",ROW($M$2:$M$136)),ROW(M24))))</f>
        <v>#NUM!</v>
      </c>
      <c r="U167" s="12" t="e">
        <f t="array" ref="U167">IF(COUNTA($M$2:$M$136)&lt;ROW(M24),"",INDEX($U$1:$U$136,SMALL(IF($M$2:$M$136&lt;&gt;"",ROW($M$2:$M$136)),ROW(M24))))</f>
        <v>#NUM!</v>
      </c>
      <c r="V167" s="12" t="e">
        <f t="array" ref="V167">IF(COUNTA($M$2:$M$136)&lt;ROW(M24),"",INDEX($V$1:$V$136,SMALL(IF($M$2:$M$136&lt;&gt;"",ROW($M$2:$M$136)),ROW(M24))))</f>
        <v>#NUM!</v>
      </c>
      <c r="W167" s="12" t="e">
        <f t="array" ref="W167">IF(COUNTA($M$2:$M$136)&lt;ROW(M24),"",INDEX($W$1:$W$136,SMALL(IF($M$2:$M$136&lt;&gt;"",ROW($M$2:$M$136)),ROW(M24))))</f>
        <v>#NUM!</v>
      </c>
      <c r="X167" s="12" t="e">
        <f t="array" ref="X167">IF(COUNTA($M$2:$M$136)&lt;ROW(M24),"",INDEX($X$1:$X$136,SMALL(IF($M$2:$M$136&lt;&gt;"",ROW($M$2:$M$136)),ROW(M24))))</f>
        <v>#NUM!</v>
      </c>
      <c r="Y167" s="12" t="e">
        <f t="array" ref="Y167">IF(COUNTA($M$2:$M$136)&lt;ROW(M24),"",INDEX($Y$1:$Y$136,SMALL(IF($M$2:$M$136&lt;&gt;"",ROW($M$2:$M$136)),ROW(M24))))</f>
        <v>#NUM!</v>
      </c>
      <c r="Z167" s="12" t="e">
        <f t="array" ref="Z167">IF(COUNTA($M$2:$M$136)&lt;ROW(M24),"",INDEX($Z$1:$Z$136,SMALL(IF($M$2:$M$136&lt;&gt;"",ROW($M$2:$M$136)),ROW(M24))))</f>
        <v>#NUM!</v>
      </c>
      <c r="AA167" s="12" t="e">
        <f t="array" ref="AA167">IF(COUNTA($M$2:$M$136)&lt;ROW(M24),"",INDEX($AA$1:$AA$136,SMALL(IF($M$2:$M$136&lt;&gt;"",ROW($M$2:$M$136)),ROW(M24))))</f>
        <v>#NUM!</v>
      </c>
      <c r="AB167" s="12" t="e">
        <f t="array" ref="AB167">IF(COUNTA($M$2:$M$136)&lt;ROW(M24),"",INDEX($AB$1:$AB$136,SMALL(IF($M$2:$M$136&lt;&gt;"",ROW($M$2:$M$136)),ROW(M24))))</f>
        <v>#NUM!</v>
      </c>
      <c r="AC167" s="12" t="e">
        <f t="array" ref="AC167">IF(COUNTA($M$2:$M$136)&lt;ROW(M24),"",INDEX($AC$1:$AC$136,SMALL(IF($M$2:$M$136&lt;&gt;"",ROW($M$2:$M$136)),ROW(M24))))</f>
        <v>#NUM!</v>
      </c>
      <c r="AD167" s="12" t="e">
        <f t="array" ref="AD167">IF(COUNTA($M$2:$M$136)&lt;ROW(M24),"",INDEX($AD$1:$AD$136,SMALL(IF($M$2:$M$136&lt;&gt;"",ROW($M$2:$M$136)),ROW(M24))))</f>
        <v>#NUM!</v>
      </c>
      <c r="AE167" s="12" t="e">
        <f t="array" ref="AE167">IF(COUNTA($M$2:$M$136)&lt;ROW(M24),"",INDEX($AE$1:$AE$136,SMALL(IF($M$2:$M$136&lt;&gt;"",ROW($M$2:$M$136)),ROW(M24))))</f>
        <v>#NUM!</v>
      </c>
      <c r="AF167" s="12" t="e">
        <f t="array" ref="AF167">IF(COUNTA($M$2:$M$136)&lt;ROW(M24),"",INDEX($AF$1:$AF$136,SMALL(IF($M$2:$M$136&lt;&gt;"",ROW($M$2:$M$136)),ROW(M24))))</f>
        <v>#NUM!</v>
      </c>
      <c r="AG167" s="12" t="e">
        <f t="array" ref="AG167">IF(COUNTA($M$2:$M$136)&lt;ROW(M24),"",INDEX($AG$1:$AG$136,SMALL(IF($M$2:$M$136&lt;&gt;"",ROW($M$2:$M$136)),ROW(M24))))</f>
        <v>#NUM!</v>
      </c>
      <c r="AH167" s="12" t="e">
        <f t="array" ref="AH167">IF(COUNTA($M$2:$M$136)&lt;ROW(M24),"",INDEX($AH$1:$AH$136,SMALL(IF($M$2:$M$136&lt;&gt;"",ROW($M$2:$M$136)),ROW(M24))))</f>
        <v>#NUM!</v>
      </c>
      <c r="AI167" s="12" t="e">
        <f t="array" ref="AI167">IF(COUNTA($M$2:$M$136)&lt;ROW(M24),"",INDEX($AI$1:$AI$136,SMALL(IF($M$2:$M$136&lt;&gt;"",ROW($M$2:$M$136)),ROW(M24))))</f>
        <v>#NUM!</v>
      </c>
      <c r="AJ167" s="12" t="e">
        <f t="array" ref="AJ167">IF(COUNTA($M$2:$M$136)&lt;ROW(M24),"",INDEX($AJ$1:$AJ$136,SMALL(IF($M$2:$M$136&lt;&gt;"",ROW($M$2:$M$136)),ROW(M24))))</f>
        <v>#NUM!</v>
      </c>
      <c r="AK167" s="12" t="e">
        <f t="array" ref="AK167">IF(COUNTA($M$2:$M$136)&lt;ROW(M24),"",INDEX($AK$1:$AK$136,SMALL(IF($M$2:$M$136&lt;&gt;"",ROW($M$2:$M$136)),ROW(M24))))</f>
        <v>#NUM!</v>
      </c>
      <c r="AL167" s="12" t="e">
        <f t="array" ref="AL167">IF(COUNTA($M$2:$M$136)&lt;ROW(M24),"",INDEX($AL$1:$AL$136,SMALL(IF($M$2:$M$136&lt;&gt;"",ROW($M$2:$M$136)),ROW(M24))))</f>
        <v>#NUM!</v>
      </c>
      <c r="AM167" s="12" t="e">
        <f t="array" ref="AM167">IF(COUNTA($M$2:$M$136)&lt;ROW(M24),"",INDEX($AM$1:$AM$136,SMALL(IF($M$2:$M$136&lt;&gt;"",ROW($M$2:$M$136)),ROW(M24))))</f>
        <v>#NUM!</v>
      </c>
      <c r="AN167" s="12" t="e">
        <f t="array" ref="AN167">IF(COUNTA($M$2:$M$136)&lt;ROW(M24),"",INDEX($AN$1:$AN$136,SMALL(IF($M$2:$M$136&lt;&gt;"",ROW($M$2:$M$136)),ROW(M24))))</f>
        <v>#NUM!</v>
      </c>
      <c r="AO167" s="12" t="e">
        <f t="array" ref="AO167">IF(COUNTA($M$2:$M$136)&lt;ROW(M24),"",INDEX($AO$1:$AO$136,SMALL(IF($M$2:$M$136&lt;&gt;"",ROW($M$2:$M$136)),ROW(M24))))</f>
        <v>#NUM!</v>
      </c>
      <c r="AP167" s="12" t="e">
        <f t="array" ref="AP167">IF(COUNTA($M$2:$M$136)&lt;ROW(M24),"",INDEX($AP$1:$AP$136,SMALL(IF($M$2:$M$136&lt;&gt;"",ROW($M$2:$M$136)),ROW(M24))))</f>
        <v>#NUM!</v>
      </c>
      <c r="AQ167" s="12" t="e">
        <f t="array" ref="AQ167">IF(COUNTA($M$2:$M$136)&lt;ROW(M24),"",INDEX($AQ$1:$AQ$136,SMALL(IF($M$2:$M$136&lt;&gt;"",ROW($M$2:$M$136)),ROW(M24))))</f>
        <v>#NUM!</v>
      </c>
      <c r="AR167" s="12" t="e">
        <f t="array" ref="AR167">IF(COUNTA($M$2:$M$136)&lt;ROW(M24),"",INDEX($AR$1:$AR$136,SMALL(IF($M$2:$M$136&lt;&gt;"",ROW($M$2:$M$136)),ROW(M24))))</f>
        <v>#NUM!</v>
      </c>
      <c r="AS167" s="12" t="e">
        <f t="array" ref="AS167">IF(COUNTA($M$2:$M$136)&lt;ROW(N24),"",INDEX($AS$1:$AS$136,SMALL(IF($M$2:$M$136&lt;&gt;"",ROW($M$2:$M$136)),ROW(N24))))</f>
        <v>#NUM!</v>
      </c>
      <c r="AT167" s="12" t="e">
        <f t="array" ref="AT167">IF(COUNTA($AV$2:$AV$136)&lt;ROW(AV24),"",INDEX($AT$1:$AT$136,SMALL(IF($AV$2:$AV$136&lt;&gt;"",ROW($AV$2:$AV$136)),ROW(AV24))))</f>
        <v>#NUM!</v>
      </c>
      <c r="AU167" s="12" t="e">
        <f t="array" ref="AU167">IF(COUNTA($AV$2:$AV$136)&lt;ROW(AV24),"",INDEX($AU$1:$AU$136,SMALL(IF($AV$2:$AV$136&lt;&gt;"",ROW($AV$2:$AV$136)),ROW(AV24))))</f>
        <v>#NUM!</v>
      </c>
      <c r="AV167" s="12" t="e">
        <f t="array" ref="AV167">IF(COUNTA($AV$2:$AV$136)&lt;ROW(AV24),"",INDEX($AV$1:$AV$136,SMALL(IF($AV$2:$AV$136&lt;&gt;"",ROW($AV$2:$AV$136)),ROW(AV24))))</f>
        <v>#NUM!</v>
      </c>
    </row>
    <row r="168" spans="11:48" ht="12.75" customHeight="1" x14ac:dyDescent="0.15">
      <c r="K168" s="12" t="e">
        <f t="array" ref="K168">IF(COUNTA($M$2:$M$136)&lt;ROW(M25),"",INDEX($K$1:$K$136,SMALL(IF($M$2:$M$136&lt;&gt;"",ROW($M$2:$M$136)),ROW(M25))))</f>
        <v>#NUM!</v>
      </c>
      <c r="L168" s="12" t="e">
        <f t="array" ref="L168">IF(COUNTA($M$2:$M$136)&lt;ROW(M25),"",INDEX($L$1:$L$136,SMALL(IF($M$2:$M$136&lt;&gt;"",ROW($M$2:$M$136)),ROW(M25))))</f>
        <v>#NUM!</v>
      </c>
      <c r="M168" s="12" t="e">
        <f t="array" ref="M168">IF(COUNTA($M$2:$M$136)&lt;ROW(M25),"",INDEX($M$1:$M$136,SMALL(IF($M$2:$M$136&lt;&gt;"",ROW($M$2:$M$136)),ROW(M25))))</f>
        <v>#NUM!</v>
      </c>
      <c r="R168" s="12" t="e">
        <f t="array" ref="R168">IF(COUNTA($M$2:$M$136)&lt;ROW(M25),"",INDEX($R$1:$R$136,SMALL(IF($M$2:$M$136&lt;&gt;"",ROW($M$2:$M$136)),ROW(M25))))</f>
        <v>#NUM!</v>
      </c>
      <c r="S168" s="12" t="e">
        <f t="array" ref="S168">IF(COUNTA($M$2:$M$136)&lt;ROW(N25),"",INDEX($S$1:$S$136,SMALL(IF($M$2:$M$136&lt;&gt;"",ROW($M$2:$M$136)),ROW(N25))))</f>
        <v>#NUM!</v>
      </c>
      <c r="T168" s="12" t="e">
        <f t="array" ref="T168">IF(COUNTA($M$2:$M$136)&lt;ROW(M25),"",INDEX($T$1:$T$136,SMALL(IF($M$2:$M$136&lt;&gt;"",ROW($M$2:$M$136)),ROW(M25))))</f>
        <v>#NUM!</v>
      </c>
      <c r="U168" s="12" t="e">
        <f t="array" ref="U168">IF(COUNTA($M$2:$M$136)&lt;ROW(M25),"",INDEX($U$1:$U$136,SMALL(IF($M$2:$M$136&lt;&gt;"",ROW($M$2:$M$136)),ROW(M25))))</f>
        <v>#NUM!</v>
      </c>
      <c r="V168" s="12" t="e">
        <f t="array" ref="V168">IF(COUNTA($M$2:$M$136)&lt;ROW(M25),"",INDEX($V$1:$V$136,SMALL(IF($M$2:$M$136&lt;&gt;"",ROW($M$2:$M$136)),ROW(M25))))</f>
        <v>#NUM!</v>
      </c>
      <c r="W168" s="12" t="e">
        <f t="array" ref="W168">IF(COUNTA($M$2:$M$136)&lt;ROW(M25),"",INDEX($W$1:$W$136,SMALL(IF($M$2:$M$136&lt;&gt;"",ROW($M$2:$M$136)),ROW(M25))))</f>
        <v>#NUM!</v>
      </c>
      <c r="X168" s="12" t="e">
        <f t="array" ref="X168">IF(COUNTA($M$2:$M$136)&lt;ROW(M25),"",INDEX($X$1:$X$136,SMALL(IF($M$2:$M$136&lt;&gt;"",ROW($M$2:$M$136)),ROW(M25))))</f>
        <v>#NUM!</v>
      </c>
      <c r="Y168" s="12" t="e">
        <f t="array" ref="Y168">IF(COUNTA($M$2:$M$136)&lt;ROW(M25),"",INDEX($Y$1:$Y$136,SMALL(IF($M$2:$M$136&lt;&gt;"",ROW($M$2:$M$136)),ROW(M25))))</f>
        <v>#NUM!</v>
      </c>
      <c r="Z168" s="12" t="e">
        <f t="array" ref="Z168">IF(COUNTA($M$2:$M$136)&lt;ROW(M25),"",INDEX($Z$1:$Z$136,SMALL(IF($M$2:$M$136&lt;&gt;"",ROW($M$2:$M$136)),ROW(M25))))</f>
        <v>#NUM!</v>
      </c>
      <c r="AA168" s="12" t="e">
        <f t="array" ref="AA168">IF(COUNTA($M$2:$M$136)&lt;ROW(M25),"",INDEX($AA$1:$AA$136,SMALL(IF($M$2:$M$136&lt;&gt;"",ROW($M$2:$M$136)),ROW(M25))))</f>
        <v>#NUM!</v>
      </c>
      <c r="AB168" s="12" t="e">
        <f t="array" ref="AB168">IF(COUNTA($M$2:$M$136)&lt;ROW(M25),"",INDEX($AB$1:$AB$136,SMALL(IF($M$2:$M$136&lt;&gt;"",ROW($M$2:$M$136)),ROW(M25))))</f>
        <v>#NUM!</v>
      </c>
      <c r="AC168" s="12" t="e">
        <f t="array" ref="AC168">IF(COUNTA($M$2:$M$136)&lt;ROW(M25),"",INDEX($AC$1:$AC$136,SMALL(IF($M$2:$M$136&lt;&gt;"",ROW($M$2:$M$136)),ROW(M25))))</f>
        <v>#NUM!</v>
      </c>
      <c r="AD168" s="12" t="e">
        <f t="array" ref="AD168">IF(COUNTA($M$2:$M$136)&lt;ROW(M25),"",INDEX($AD$1:$AD$136,SMALL(IF($M$2:$M$136&lt;&gt;"",ROW($M$2:$M$136)),ROW(M25))))</f>
        <v>#NUM!</v>
      </c>
      <c r="AE168" s="12" t="e">
        <f t="array" ref="AE168">IF(COUNTA($M$2:$M$136)&lt;ROW(M25),"",INDEX($AE$1:$AE$136,SMALL(IF($M$2:$M$136&lt;&gt;"",ROW($M$2:$M$136)),ROW(M25))))</f>
        <v>#NUM!</v>
      </c>
      <c r="AF168" s="12" t="e">
        <f t="array" ref="AF168">IF(COUNTA($M$2:$M$136)&lt;ROW(M25),"",INDEX($AF$1:$AF$136,SMALL(IF($M$2:$M$136&lt;&gt;"",ROW($M$2:$M$136)),ROW(M25))))</f>
        <v>#NUM!</v>
      </c>
      <c r="AG168" s="12" t="e">
        <f t="array" ref="AG168">IF(COUNTA($M$2:$M$136)&lt;ROW(M25),"",INDEX($AG$1:$AG$136,SMALL(IF($M$2:$M$136&lt;&gt;"",ROW($M$2:$M$136)),ROW(M25))))</f>
        <v>#NUM!</v>
      </c>
      <c r="AH168" s="12" t="e">
        <f t="array" ref="AH168">IF(COUNTA($M$2:$M$136)&lt;ROW(M25),"",INDEX($AH$1:$AH$136,SMALL(IF($M$2:$M$136&lt;&gt;"",ROW($M$2:$M$136)),ROW(M25))))</f>
        <v>#NUM!</v>
      </c>
      <c r="AI168" s="12" t="e">
        <f t="array" ref="AI168">IF(COUNTA($M$2:$M$136)&lt;ROW(M25),"",INDEX($AI$1:$AI$136,SMALL(IF($M$2:$M$136&lt;&gt;"",ROW($M$2:$M$136)),ROW(M25))))</f>
        <v>#NUM!</v>
      </c>
      <c r="AJ168" s="12" t="e">
        <f t="array" ref="AJ168">IF(COUNTA($M$2:$M$136)&lt;ROW(M25),"",INDEX($AJ$1:$AJ$136,SMALL(IF($M$2:$M$136&lt;&gt;"",ROW($M$2:$M$136)),ROW(M25))))</f>
        <v>#NUM!</v>
      </c>
      <c r="AK168" s="12" t="e">
        <f t="array" ref="AK168">IF(COUNTA($M$2:$M$136)&lt;ROW(M25),"",INDEX($AK$1:$AK$136,SMALL(IF($M$2:$M$136&lt;&gt;"",ROW($M$2:$M$136)),ROW(M25))))</f>
        <v>#NUM!</v>
      </c>
      <c r="AL168" s="12" t="e">
        <f t="array" ref="AL168">IF(COUNTA($M$2:$M$136)&lt;ROW(M25),"",INDEX($AL$1:$AL$136,SMALL(IF($M$2:$M$136&lt;&gt;"",ROW($M$2:$M$136)),ROW(M25))))</f>
        <v>#NUM!</v>
      </c>
      <c r="AM168" s="12" t="e">
        <f t="array" ref="AM168">IF(COUNTA($M$2:$M$136)&lt;ROW(M25),"",INDEX($AM$1:$AM$136,SMALL(IF($M$2:$M$136&lt;&gt;"",ROW($M$2:$M$136)),ROW(M25))))</f>
        <v>#NUM!</v>
      </c>
      <c r="AN168" s="12" t="e">
        <f t="array" ref="AN168">IF(COUNTA($M$2:$M$136)&lt;ROW(M25),"",INDEX($AN$1:$AN$136,SMALL(IF($M$2:$M$136&lt;&gt;"",ROW($M$2:$M$136)),ROW(M25))))</f>
        <v>#NUM!</v>
      </c>
      <c r="AO168" s="12" t="e">
        <f t="array" ref="AO168">IF(COUNTA($M$2:$M$136)&lt;ROW(M25),"",INDEX($AO$1:$AO$136,SMALL(IF($M$2:$M$136&lt;&gt;"",ROW($M$2:$M$136)),ROW(M25))))</f>
        <v>#NUM!</v>
      </c>
      <c r="AP168" s="12" t="e">
        <f t="array" ref="AP168">IF(COUNTA($M$2:$M$136)&lt;ROW(M25),"",INDEX($AP$1:$AP$136,SMALL(IF($M$2:$M$136&lt;&gt;"",ROW($M$2:$M$136)),ROW(M25))))</f>
        <v>#NUM!</v>
      </c>
      <c r="AQ168" s="12" t="e">
        <f t="array" ref="AQ168">IF(COUNTA($M$2:$M$136)&lt;ROW(M25),"",INDEX($AQ$1:$AQ$136,SMALL(IF($M$2:$M$136&lt;&gt;"",ROW($M$2:$M$136)),ROW(M25))))</f>
        <v>#NUM!</v>
      </c>
      <c r="AR168" s="12" t="e">
        <f t="array" ref="AR168">IF(COUNTA($M$2:$M$136)&lt;ROW(M25),"",INDEX($AR$1:$AR$136,SMALL(IF($M$2:$M$136&lt;&gt;"",ROW($M$2:$M$136)),ROW(M25))))</f>
        <v>#NUM!</v>
      </c>
      <c r="AS168" s="12" t="e">
        <f t="array" ref="AS168">IF(COUNTA($M$2:$M$136)&lt;ROW(N25),"",INDEX($AS$1:$AS$136,SMALL(IF($M$2:$M$136&lt;&gt;"",ROW($M$2:$M$136)),ROW(N25))))</f>
        <v>#NUM!</v>
      </c>
      <c r="AT168" s="12" t="e">
        <f t="array" ref="AT168">IF(COUNTA($AV$2:$AV$136)&lt;ROW(AV25),"",INDEX($AT$1:$AT$136,SMALL(IF($AV$2:$AV$136&lt;&gt;"",ROW($AV$2:$AV$136)),ROW(AV25))))</f>
        <v>#NUM!</v>
      </c>
      <c r="AU168" s="12" t="e">
        <f t="array" ref="AU168">IF(COUNTA($AV$2:$AV$136)&lt;ROW(AV25),"",INDEX($AU$1:$AU$136,SMALL(IF($AV$2:$AV$136&lt;&gt;"",ROW($AV$2:$AV$136)),ROW(AV25))))</f>
        <v>#NUM!</v>
      </c>
      <c r="AV168" s="12" t="e">
        <f t="array" ref="AV168">IF(COUNTA($AV$2:$AV$136)&lt;ROW(AV25),"",INDEX($AV$1:$AV$136,SMALL(IF($AV$2:$AV$136&lt;&gt;"",ROW($AV$2:$AV$136)),ROW(AV25))))</f>
        <v>#NUM!</v>
      </c>
    </row>
    <row r="169" spans="11:48" ht="12.75" customHeight="1" x14ac:dyDescent="0.15">
      <c r="K169" s="12" t="e">
        <f t="array" ref="K169">IF(COUNTA($M$2:$M$136)&lt;ROW(M26),"",INDEX($K$1:$K$136,SMALL(IF($M$2:$M$136&lt;&gt;"",ROW($M$2:$M$136)),ROW(M26))))</f>
        <v>#NUM!</v>
      </c>
      <c r="L169" s="12" t="e">
        <f t="array" ref="L169">IF(COUNTA($M$2:$M$136)&lt;ROW(M26),"",INDEX($L$1:$L$136,SMALL(IF($M$2:$M$136&lt;&gt;"",ROW($M$2:$M$136)),ROW(M26))))</f>
        <v>#NUM!</v>
      </c>
      <c r="M169" s="12" t="e">
        <f t="array" ref="M169">IF(COUNTA($M$2:$M$136)&lt;ROW(M26),"",INDEX($M$1:$M$136,SMALL(IF($M$2:$M$136&lt;&gt;"",ROW($M$2:$M$136)),ROW(M26))))</f>
        <v>#NUM!</v>
      </c>
      <c r="R169" s="12" t="e">
        <f t="array" ref="R169">IF(COUNTA($M$2:$M$136)&lt;ROW(M26),"",INDEX($R$1:$R$136,SMALL(IF($M$2:$M$136&lt;&gt;"",ROW($M$2:$M$136)),ROW(M26))))</f>
        <v>#NUM!</v>
      </c>
      <c r="S169" s="12" t="e">
        <f t="array" ref="S169">IF(COUNTA($M$2:$M$136)&lt;ROW(N26),"",INDEX($S$1:$S$136,SMALL(IF($M$2:$M$136&lt;&gt;"",ROW($M$2:$M$136)),ROW(N26))))</f>
        <v>#NUM!</v>
      </c>
      <c r="T169" s="12" t="e">
        <f t="array" ref="T169">IF(COUNTA($M$2:$M$136)&lt;ROW(M26),"",INDEX($T$1:$T$136,SMALL(IF($M$2:$M$136&lt;&gt;"",ROW($M$2:$M$136)),ROW(M26))))</f>
        <v>#NUM!</v>
      </c>
      <c r="U169" s="12" t="e">
        <f t="array" ref="U169">IF(COUNTA($M$2:$M$136)&lt;ROW(M26),"",INDEX($U$1:$U$136,SMALL(IF($M$2:$M$136&lt;&gt;"",ROW($M$2:$M$136)),ROW(M26))))</f>
        <v>#NUM!</v>
      </c>
      <c r="V169" s="12" t="e">
        <f t="array" ref="V169">IF(COUNTA($M$2:$M$136)&lt;ROW(M26),"",INDEX($V$1:$V$136,SMALL(IF($M$2:$M$136&lt;&gt;"",ROW($M$2:$M$136)),ROW(M26))))</f>
        <v>#NUM!</v>
      </c>
      <c r="W169" s="12" t="e">
        <f t="array" ref="W169">IF(COUNTA($M$2:$M$136)&lt;ROW(M26),"",INDEX($W$1:$W$136,SMALL(IF($M$2:$M$136&lt;&gt;"",ROW($M$2:$M$136)),ROW(M26))))</f>
        <v>#NUM!</v>
      </c>
      <c r="X169" s="12" t="e">
        <f t="array" ref="X169">IF(COUNTA($M$2:$M$136)&lt;ROW(M26),"",INDEX($X$1:$X$136,SMALL(IF($M$2:$M$136&lt;&gt;"",ROW($M$2:$M$136)),ROW(M26))))</f>
        <v>#NUM!</v>
      </c>
      <c r="Y169" s="12" t="e">
        <f t="array" ref="Y169">IF(COUNTA($M$2:$M$136)&lt;ROW(M26),"",INDEX($Y$1:$Y$136,SMALL(IF($M$2:$M$136&lt;&gt;"",ROW($M$2:$M$136)),ROW(M26))))</f>
        <v>#NUM!</v>
      </c>
      <c r="Z169" s="12" t="e">
        <f t="array" ref="Z169">IF(COUNTA($M$2:$M$136)&lt;ROW(M26),"",INDEX($Z$1:$Z$136,SMALL(IF($M$2:$M$136&lt;&gt;"",ROW($M$2:$M$136)),ROW(M26))))</f>
        <v>#NUM!</v>
      </c>
      <c r="AA169" s="12" t="e">
        <f t="array" ref="AA169">IF(COUNTA($M$2:$M$136)&lt;ROW(M26),"",INDEX($AA$1:$AA$136,SMALL(IF($M$2:$M$136&lt;&gt;"",ROW($M$2:$M$136)),ROW(M26))))</f>
        <v>#NUM!</v>
      </c>
      <c r="AB169" s="12" t="e">
        <f t="array" ref="AB169">IF(COUNTA($M$2:$M$136)&lt;ROW(M26),"",INDEX($AB$1:$AB$136,SMALL(IF($M$2:$M$136&lt;&gt;"",ROW($M$2:$M$136)),ROW(M26))))</f>
        <v>#NUM!</v>
      </c>
      <c r="AC169" s="12" t="e">
        <f t="array" ref="AC169">IF(COUNTA($M$2:$M$136)&lt;ROW(M26),"",INDEX($AC$1:$AC$136,SMALL(IF($M$2:$M$136&lt;&gt;"",ROW($M$2:$M$136)),ROW(M26))))</f>
        <v>#NUM!</v>
      </c>
      <c r="AD169" s="12" t="e">
        <f t="array" ref="AD169">IF(COUNTA($M$2:$M$136)&lt;ROW(M26),"",INDEX($AD$1:$AD$136,SMALL(IF($M$2:$M$136&lt;&gt;"",ROW($M$2:$M$136)),ROW(M26))))</f>
        <v>#NUM!</v>
      </c>
      <c r="AE169" s="12" t="e">
        <f t="array" ref="AE169">IF(COUNTA($M$2:$M$136)&lt;ROW(M26),"",INDEX($AE$1:$AE$136,SMALL(IF($M$2:$M$136&lt;&gt;"",ROW($M$2:$M$136)),ROW(M26))))</f>
        <v>#NUM!</v>
      </c>
      <c r="AF169" s="12" t="e">
        <f t="array" ref="AF169">IF(COUNTA($M$2:$M$136)&lt;ROW(M26),"",INDEX($AF$1:$AF$136,SMALL(IF($M$2:$M$136&lt;&gt;"",ROW($M$2:$M$136)),ROW(M26))))</f>
        <v>#NUM!</v>
      </c>
      <c r="AG169" s="12" t="e">
        <f t="array" ref="AG169">IF(COUNTA($M$2:$M$136)&lt;ROW(M26),"",INDEX($AG$1:$AG$136,SMALL(IF($M$2:$M$136&lt;&gt;"",ROW($M$2:$M$136)),ROW(M26))))</f>
        <v>#NUM!</v>
      </c>
      <c r="AH169" s="12" t="e">
        <f t="array" ref="AH169">IF(COUNTA($M$2:$M$136)&lt;ROW(M26),"",INDEX($AH$1:$AH$136,SMALL(IF($M$2:$M$136&lt;&gt;"",ROW($M$2:$M$136)),ROW(M26))))</f>
        <v>#NUM!</v>
      </c>
      <c r="AI169" s="12" t="e">
        <f t="array" ref="AI169">IF(COUNTA($M$2:$M$136)&lt;ROW(M26),"",INDEX($AI$1:$AI$136,SMALL(IF($M$2:$M$136&lt;&gt;"",ROW($M$2:$M$136)),ROW(M26))))</f>
        <v>#NUM!</v>
      </c>
      <c r="AJ169" s="12" t="e">
        <f t="array" ref="AJ169">IF(COUNTA($M$2:$M$136)&lt;ROW(M26),"",INDEX($AJ$1:$AJ$136,SMALL(IF($M$2:$M$136&lt;&gt;"",ROW($M$2:$M$136)),ROW(M26))))</f>
        <v>#NUM!</v>
      </c>
      <c r="AK169" s="12" t="e">
        <f t="array" ref="AK169">IF(COUNTA($M$2:$M$136)&lt;ROW(M26),"",INDEX($AK$1:$AK$136,SMALL(IF($M$2:$M$136&lt;&gt;"",ROW($M$2:$M$136)),ROW(M26))))</f>
        <v>#NUM!</v>
      </c>
      <c r="AL169" s="12" t="e">
        <f t="array" ref="AL169">IF(COUNTA($M$2:$M$136)&lt;ROW(M26),"",INDEX($AL$1:$AL$136,SMALL(IF($M$2:$M$136&lt;&gt;"",ROW($M$2:$M$136)),ROW(M26))))</f>
        <v>#NUM!</v>
      </c>
      <c r="AM169" s="12" t="e">
        <f t="array" ref="AM169">IF(COUNTA($M$2:$M$136)&lt;ROW(M26),"",INDEX($AM$1:$AM$136,SMALL(IF($M$2:$M$136&lt;&gt;"",ROW($M$2:$M$136)),ROW(M26))))</f>
        <v>#NUM!</v>
      </c>
      <c r="AN169" s="12" t="e">
        <f t="array" ref="AN169">IF(COUNTA($M$2:$M$136)&lt;ROW(M26),"",INDEX($AN$1:$AN$136,SMALL(IF($M$2:$M$136&lt;&gt;"",ROW($M$2:$M$136)),ROW(M26))))</f>
        <v>#NUM!</v>
      </c>
      <c r="AO169" s="12" t="e">
        <f t="array" ref="AO169">IF(COUNTA($M$2:$M$136)&lt;ROW(M26),"",INDEX($AO$1:$AO$136,SMALL(IF($M$2:$M$136&lt;&gt;"",ROW($M$2:$M$136)),ROW(M26))))</f>
        <v>#NUM!</v>
      </c>
      <c r="AP169" s="12" t="e">
        <f t="array" ref="AP169">IF(COUNTA($M$2:$M$136)&lt;ROW(M26),"",INDEX($AP$1:$AP$136,SMALL(IF($M$2:$M$136&lt;&gt;"",ROW($M$2:$M$136)),ROW(M26))))</f>
        <v>#NUM!</v>
      </c>
      <c r="AQ169" s="12" t="e">
        <f t="array" ref="AQ169">IF(COUNTA($M$2:$M$136)&lt;ROW(M26),"",INDEX($AQ$1:$AQ$136,SMALL(IF($M$2:$M$136&lt;&gt;"",ROW($M$2:$M$136)),ROW(M26))))</f>
        <v>#NUM!</v>
      </c>
      <c r="AR169" s="12" t="e">
        <f t="array" ref="AR169">IF(COUNTA($M$2:$M$136)&lt;ROW(M26),"",INDEX($AR$1:$AR$136,SMALL(IF($M$2:$M$136&lt;&gt;"",ROW($M$2:$M$136)),ROW(M26))))</f>
        <v>#NUM!</v>
      </c>
      <c r="AS169" s="12" t="e">
        <f t="array" ref="AS169">IF(COUNTA($M$2:$M$136)&lt;ROW(N26),"",INDEX($AS$1:$AS$136,SMALL(IF($M$2:$M$136&lt;&gt;"",ROW($M$2:$M$136)),ROW(N26))))</f>
        <v>#NUM!</v>
      </c>
      <c r="AT169" s="12" t="e">
        <f t="array" ref="AT169">IF(COUNTA($AV$2:$AV$136)&lt;ROW(AV26),"",INDEX($AT$1:$AT$136,SMALL(IF($AV$2:$AV$136&lt;&gt;"",ROW($AV$2:$AV$136)),ROW(AV26))))</f>
        <v>#NUM!</v>
      </c>
      <c r="AU169" s="12" t="e">
        <f t="array" ref="AU169">IF(COUNTA($AV$2:$AV$136)&lt;ROW(AV26),"",INDEX($AU$1:$AU$136,SMALL(IF($AV$2:$AV$136&lt;&gt;"",ROW($AV$2:$AV$136)),ROW(AV26))))</f>
        <v>#NUM!</v>
      </c>
      <c r="AV169" s="12" t="e">
        <f t="array" ref="AV169">IF(COUNTA($AV$2:$AV$136)&lt;ROW(AV26),"",INDEX($AV$1:$AV$136,SMALL(IF($AV$2:$AV$136&lt;&gt;"",ROW($AV$2:$AV$136)),ROW(AV26))))</f>
        <v>#NUM!</v>
      </c>
    </row>
    <row r="170" spans="11:48" ht="12.75" customHeight="1" x14ac:dyDescent="0.15">
      <c r="K170" s="12" t="e">
        <f t="array" ref="K170">IF(COUNTA($M$2:$M$136)&lt;ROW(M27),"",INDEX($K$1:$K$136,SMALL(IF($M$2:$M$136&lt;&gt;"",ROW($M$2:$M$136)),ROW(M27))))</f>
        <v>#NUM!</v>
      </c>
      <c r="L170" s="12" t="e">
        <f t="array" ref="L170">IF(COUNTA($M$2:$M$136)&lt;ROW(M27),"",INDEX($L$1:$L$136,SMALL(IF($M$2:$M$136&lt;&gt;"",ROW($M$2:$M$136)),ROW(M27))))</f>
        <v>#NUM!</v>
      </c>
      <c r="M170" s="12" t="e">
        <f t="array" ref="M170">IF(COUNTA($M$2:$M$136)&lt;ROW(M27),"",INDEX($M$1:$M$136,SMALL(IF($M$2:$M$136&lt;&gt;"",ROW($M$2:$M$136)),ROW(M27))))</f>
        <v>#NUM!</v>
      </c>
      <c r="R170" s="12" t="e">
        <f t="array" ref="R170">IF(COUNTA($M$2:$M$136)&lt;ROW(M27),"",INDEX($R$1:$R$136,SMALL(IF($M$2:$M$136&lt;&gt;"",ROW($M$2:$M$136)),ROW(M27))))</f>
        <v>#NUM!</v>
      </c>
      <c r="S170" s="12" t="e">
        <f t="array" ref="S170">IF(COUNTA($M$2:$M$136)&lt;ROW(N27),"",INDEX($S$1:$S$136,SMALL(IF($M$2:$M$136&lt;&gt;"",ROW($M$2:$M$136)),ROW(N27))))</f>
        <v>#NUM!</v>
      </c>
      <c r="T170" s="12" t="e">
        <f t="array" ref="T170">IF(COUNTA($M$2:$M$136)&lt;ROW(M27),"",INDEX($T$1:$T$136,SMALL(IF($M$2:$M$136&lt;&gt;"",ROW($M$2:$M$136)),ROW(M27))))</f>
        <v>#NUM!</v>
      </c>
      <c r="U170" s="12" t="e">
        <f t="array" ref="U170">IF(COUNTA($M$2:$M$136)&lt;ROW(M27),"",INDEX($U$1:$U$136,SMALL(IF($M$2:$M$136&lt;&gt;"",ROW($M$2:$M$136)),ROW(M27))))</f>
        <v>#NUM!</v>
      </c>
      <c r="V170" s="12" t="e">
        <f t="array" ref="V170">IF(COUNTA($M$2:$M$136)&lt;ROW(M27),"",INDEX($V$1:$V$136,SMALL(IF($M$2:$M$136&lt;&gt;"",ROW($M$2:$M$136)),ROW(M27))))</f>
        <v>#NUM!</v>
      </c>
      <c r="W170" s="12" t="e">
        <f t="array" ref="W170">IF(COUNTA($M$2:$M$136)&lt;ROW(M27),"",INDEX($W$1:$W$136,SMALL(IF($M$2:$M$136&lt;&gt;"",ROW($M$2:$M$136)),ROW(M27))))</f>
        <v>#NUM!</v>
      </c>
      <c r="X170" s="12" t="e">
        <f t="array" ref="X170">IF(COUNTA($M$2:$M$136)&lt;ROW(M27),"",INDEX($X$1:$X$136,SMALL(IF($M$2:$M$136&lt;&gt;"",ROW($M$2:$M$136)),ROW(M27))))</f>
        <v>#NUM!</v>
      </c>
      <c r="Y170" s="12" t="e">
        <f t="array" ref="Y170">IF(COUNTA($M$2:$M$136)&lt;ROW(M27),"",INDEX($Y$1:$Y$136,SMALL(IF($M$2:$M$136&lt;&gt;"",ROW($M$2:$M$136)),ROW(M27))))</f>
        <v>#NUM!</v>
      </c>
      <c r="Z170" s="12" t="e">
        <f t="array" ref="Z170">IF(COUNTA($M$2:$M$136)&lt;ROW(M27),"",INDEX($Z$1:$Z$136,SMALL(IF($M$2:$M$136&lt;&gt;"",ROW($M$2:$M$136)),ROW(M27))))</f>
        <v>#NUM!</v>
      </c>
      <c r="AA170" s="12" t="e">
        <f t="array" ref="AA170">IF(COUNTA($M$2:$M$136)&lt;ROW(M27),"",INDEX($AA$1:$AA$136,SMALL(IF($M$2:$M$136&lt;&gt;"",ROW($M$2:$M$136)),ROW(M27))))</f>
        <v>#NUM!</v>
      </c>
      <c r="AB170" s="12" t="e">
        <f t="array" ref="AB170">IF(COUNTA($M$2:$M$136)&lt;ROW(M27),"",INDEX($AB$1:$AB$136,SMALL(IF($M$2:$M$136&lt;&gt;"",ROW($M$2:$M$136)),ROW(M27))))</f>
        <v>#NUM!</v>
      </c>
      <c r="AC170" s="12" t="e">
        <f t="array" ref="AC170">IF(COUNTA($M$2:$M$136)&lt;ROW(M27),"",INDEX($AC$1:$AC$136,SMALL(IF($M$2:$M$136&lt;&gt;"",ROW($M$2:$M$136)),ROW(M27))))</f>
        <v>#NUM!</v>
      </c>
      <c r="AD170" s="12" t="e">
        <f t="array" ref="AD170">IF(COUNTA($M$2:$M$136)&lt;ROW(M27),"",INDEX($AD$1:$AD$136,SMALL(IF($M$2:$M$136&lt;&gt;"",ROW($M$2:$M$136)),ROW(M27))))</f>
        <v>#NUM!</v>
      </c>
      <c r="AE170" s="12" t="e">
        <f t="array" ref="AE170">IF(COUNTA($M$2:$M$136)&lt;ROW(M27),"",INDEX($AE$1:$AE$136,SMALL(IF($M$2:$M$136&lt;&gt;"",ROW($M$2:$M$136)),ROW(M27))))</f>
        <v>#NUM!</v>
      </c>
      <c r="AF170" s="12" t="e">
        <f t="array" ref="AF170">IF(COUNTA($M$2:$M$136)&lt;ROW(M27),"",INDEX($AF$1:$AF$136,SMALL(IF($M$2:$M$136&lt;&gt;"",ROW($M$2:$M$136)),ROW(M27))))</f>
        <v>#NUM!</v>
      </c>
      <c r="AG170" s="12" t="e">
        <f t="array" ref="AG170">IF(COUNTA($M$2:$M$136)&lt;ROW(M27),"",INDEX($AG$1:$AG$136,SMALL(IF($M$2:$M$136&lt;&gt;"",ROW($M$2:$M$136)),ROW(M27))))</f>
        <v>#NUM!</v>
      </c>
      <c r="AH170" s="12" t="e">
        <f t="array" ref="AH170">IF(COUNTA($M$2:$M$136)&lt;ROW(M27),"",INDEX($AH$1:$AH$136,SMALL(IF($M$2:$M$136&lt;&gt;"",ROW($M$2:$M$136)),ROW(M27))))</f>
        <v>#NUM!</v>
      </c>
      <c r="AI170" s="12" t="e">
        <f t="array" ref="AI170">IF(COUNTA($M$2:$M$136)&lt;ROW(M27),"",INDEX($AI$1:$AI$136,SMALL(IF($M$2:$M$136&lt;&gt;"",ROW($M$2:$M$136)),ROW(M27))))</f>
        <v>#NUM!</v>
      </c>
      <c r="AJ170" s="12" t="e">
        <f t="array" ref="AJ170">IF(COUNTA($M$2:$M$136)&lt;ROW(M27),"",INDEX($AJ$1:$AJ$136,SMALL(IF($M$2:$M$136&lt;&gt;"",ROW($M$2:$M$136)),ROW(M27))))</f>
        <v>#NUM!</v>
      </c>
      <c r="AK170" s="12" t="e">
        <f t="array" ref="AK170">IF(COUNTA($M$2:$M$136)&lt;ROW(M27),"",INDEX($AK$1:$AK$136,SMALL(IF($M$2:$M$136&lt;&gt;"",ROW($M$2:$M$136)),ROW(M27))))</f>
        <v>#NUM!</v>
      </c>
      <c r="AL170" s="12" t="e">
        <f t="array" ref="AL170">IF(COUNTA($M$2:$M$136)&lt;ROW(M27),"",INDEX($AL$1:$AL$136,SMALL(IF($M$2:$M$136&lt;&gt;"",ROW($M$2:$M$136)),ROW(M27))))</f>
        <v>#NUM!</v>
      </c>
      <c r="AM170" s="12" t="e">
        <f t="array" ref="AM170">IF(COUNTA($M$2:$M$136)&lt;ROW(M27),"",INDEX($AM$1:$AM$136,SMALL(IF($M$2:$M$136&lt;&gt;"",ROW($M$2:$M$136)),ROW(M27))))</f>
        <v>#NUM!</v>
      </c>
      <c r="AN170" s="12" t="e">
        <f t="array" ref="AN170">IF(COUNTA($M$2:$M$136)&lt;ROW(M27),"",INDEX($AN$1:$AN$136,SMALL(IF($M$2:$M$136&lt;&gt;"",ROW($M$2:$M$136)),ROW(M27))))</f>
        <v>#NUM!</v>
      </c>
      <c r="AO170" s="12" t="e">
        <f t="array" ref="AO170">IF(COUNTA($M$2:$M$136)&lt;ROW(M27),"",INDEX($AO$1:$AO$136,SMALL(IF($M$2:$M$136&lt;&gt;"",ROW($M$2:$M$136)),ROW(M27))))</f>
        <v>#NUM!</v>
      </c>
      <c r="AP170" s="12" t="e">
        <f t="array" ref="AP170">IF(COUNTA($M$2:$M$136)&lt;ROW(M27),"",INDEX($AP$1:$AP$136,SMALL(IF($M$2:$M$136&lt;&gt;"",ROW($M$2:$M$136)),ROW(M27))))</f>
        <v>#NUM!</v>
      </c>
      <c r="AQ170" s="12" t="e">
        <f t="array" ref="AQ170">IF(COUNTA($M$2:$M$136)&lt;ROW(M27),"",INDEX($AQ$1:$AQ$136,SMALL(IF($M$2:$M$136&lt;&gt;"",ROW($M$2:$M$136)),ROW(M27))))</f>
        <v>#NUM!</v>
      </c>
      <c r="AR170" s="12" t="e">
        <f t="array" ref="AR170">IF(COUNTA($M$2:$M$136)&lt;ROW(M27),"",INDEX($AR$1:$AR$136,SMALL(IF($M$2:$M$136&lt;&gt;"",ROW($M$2:$M$136)),ROW(M27))))</f>
        <v>#NUM!</v>
      </c>
      <c r="AS170" s="12" t="e">
        <f t="array" ref="AS170">IF(COUNTA($M$2:$M$136)&lt;ROW(N27),"",INDEX($AS$1:$AS$136,SMALL(IF($M$2:$M$136&lt;&gt;"",ROW($M$2:$M$136)),ROW(N27))))</f>
        <v>#NUM!</v>
      </c>
      <c r="AT170" s="12" t="e">
        <f t="array" ref="AT170">IF(COUNTA($AV$2:$AV$136)&lt;ROW(AV27),"",INDEX($AT$1:$AT$136,SMALL(IF($AV$2:$AV$136&lt;&gt;"",ROW($AV$2:$AV$136)),ROW(AV27))))</f>
        <v>#NUM!</v>
      </c>
      <c r="AU170" s="12" t="e">
        <f t="array" ref="AU170">IF(COUNTA($AV$2:$AV$136)&lt;ROW(AV27),"",INDEX($AU$1:$AU$136,SMALL(IF($AV$2:$AV$136&lt;&gt;"",ROW($AV$2:$AV$136)),ROW(AV27))))</f>
        <v>#NUM!</v>
      </c>
      <c r="AV170" s="12" t="e">
        <f t="array" ref="AV170">IF(COUNTA($AV$2:$AV$136)&lt;ROW(AV27),"",INDEX($AV$1:$AV$136,SMALL(IF($AV$2:$AV$136&lt;&gt;"",ROW($AV$2:$AV$136)),ROW(AV27))))</f>
        <v>#NUM!</v>
      </c>
    </row>
    <row r="171" spans="11:48" ht="12.75" customHeight="1" x14ac:dyDescent="0.15">
      <c r="K171" s="12" t="e">
        <f t="array" ref="K171">IF(COUNTA($M$2:$M$136)&lt;ROW(M28),"",INDEX($K$1:$K$136,SMALL(IF($M$2:$M$136&lt;&gt;"",ROW($M$2:$M$136)),ROW(M28))))</f>
        <v>#NUM!</v>
      </c>
      <c r="L171" s="12" t="e">
        <f t="array" ref="L171">IF(COUNTA($M$2:$M$136)&lt;ROW(M28),"",INDEX($L$1:$L$136,SMALL(IF($M$2:$M$136&lt;&gt;"",ROW($M$2:$M$136)),ROW(M28))))</f>
        <v>#NUM!</v>
      </c>
      <c r="M171" s="12" t="e">
        <f t="array" ref="M171">IF(COUNTA($M$2:$M$136)&lt;ROW(M28),"",INDEX($M$1:$M$136,SMALL(IF($M$2:$M$136&lt;&gt;"",ROW($M$2:$M$136)),ROW(M28))))</f>
        <v>#NUM!</v>
      </c>
      <c r="R171" s="12" t="e">
        <f t="array" ref="R171">IF(COUNTA($M$2:$M$136)&lt;ROW(M28),"",INDEX($R$1:$R$136,SMALL(IF($M$2:$M$136&lt;&gt;"",ROW($M$2:$M$136)),ROW(M28))))</f>
        <v>#NUM!</v>
      </c>
      <c r="S171" s="12" t="e">
        <f t="array" ref="S171">IF(COUNTA($M$2:$M$136)&lt;ROW(N28),"",INDEX($S$1:$S$136,SMALL(IF($M$2:$M$136&lt;&gt;"",ROW($M$2:$M$136)),ROW(N28))))</f>
        <v>#NUM!</v>
      </c>
      <c r="T171" s="12" t="e">
        <f t="array" ref="T171">IF(COUNTA($M$2:$M$136)&lt;ROW(M28),"",INDEX($T$1:$T$136,SMALL(IF($M$2:$M$136&lt;&gt;"",ROW($M$2:$M$136)),ROW(M28))))</f>
        <v>#NUM!</v>
      </c>
      <c r="U171" s="12" t="e">
        <f t="array" ref="U171">IF(COUNTA($M$2:$M$136)&lt;ROW(M28),"",INDEX($U$1:$U$136,SMALL(IF($M$2:$M$136&lt;&gt;"",ROW($M$2:$M$136)),ROW(M28))))</f>
        <v>#NUM!</v>
      </c>
      <c r="V171" s="12" t="e">
        <f t="array" ref="V171">IF(COUNTA($M$2:$M$136)&lt;ROW(M28),"",INDEX($V$1:$V$136,SMALL(IF($M$2:$M$136&lt;&gt;"",ROW($M$2:$M$136)),ROW(M28))))</f>
        <v>#NUM!</v>
      </c>
      <c r="W171" s="12" t="e">
        <f t="array" ref="W171">IF(COUNTA($M$2:$M$136)&lt;ROW(M28),"",INDEX($W$1:$W$136,SMALL(IF($M$2:$M$136&lt;&gt;"",ROW($M$2:$M$136)),ROW(M28))))</f>
        <v>#NUM!</v>
      </c>
      <c r="X171" s="12" t="e">
        <f t="array" ref="X171">IF(COUNTA($M$2:$M$136)&lt;ROW(M28),"",INDEX($X$1:$X$136,SMALL(IF($M$2:$M$136&lt;&gt;"",ROW($M$2:$M$136)),ROW(M28))))</f>
        <v>#NUM!</v>
      </c>
      <c r="Y171" s="12" t="e">
        <f t="array" ref="Y171">IF(COUNTA($M$2:$M$136)&lt;ROW(M28),"",INDEX($Y$1:$Y$136,SMALL(IF($M$2:$M$136&lt;&gt;"",ROW($M$2:$M$136)),ROW(M28))))</f>
        <v>#NUM!</v>
      </c>
      <c r="Z171" s="12" t="e">
        <f t="array" ref="Z171">IF(COUNTA($M$2:$M$136)&lt;ROW(M28),"",INDEX($Z$1:$Z$136,SMALL(IF($M$2:$M$136&lt;&gt;"",ROW($M$2:$M$136)),ROW(M28))))</f>
        <v>#NUM!</v>
      </c>
      <c r="AA171" s="12" t="e">
        <f t="array" ref="AA171">IF(COUNTA($M$2:$M$136)&lt;ROW(M28),"",INDEX($AA$1:$AA$136,SMALL(IF($M$2:$M$136&lt;&gt;"",ROW($M$2:$M$136)),ROW(M28))))</f>
        <v>#NUM!</v>
      </c>
      <c r="AB171" s="12" t="e">
        <f t="array" ref="AB171">IF(COUNTA($M$2:$M$136)&lt;ROW(M28),"",INDEX($AB$1:$AB$136,SMALL(IF($M$2:$M$136&lt;&gt;"",ROW($M$2:$M$136)),ROW(M28))))</f>
        <v>#NUM!</v>
      </c>
      <c r="AC171" s="12" t="e">
        <f t="array" ref="AC171">IF(COUNTA($M$2:$M$136)&lt;ROW(M28),"",INDEX($AC$1:$AC$136,SMALL(IF($M$2:$M$136&lt;&gt;"",ROW($M$2:$M$136)),ROW(M28))))</f>
        <v>#NUM!</v>
      </c>
      <c r="AD171" s="12" t="e">
        <f t="array" ref="AD171">IF(COUNTA($M$2:$M$136)&lt;ROW(M28),"",INDEX($AD$1:$AD$136,SMALL(IF($M$2:$M$136&lt;&gt;"",ROW($M$2:$M$136)),ROW(M28))))</f>
        <v>#NUM!</v>
      </c>
      <c r="AE171" s="12" t="e">
        <f t="array" ref="AE171">IF(COUNTA($M$2:$M$136)&lt;ROW(M28),"",INDEX($AE$1:$AE$136,SMALL(IF($M$2:$M$136&lt;&gt;"",ROW($M$2:$M$136)),ROW(M28))))</f>
        <v>#NUM!</v>
      </c>
      <c r="AF171" s="12" t="e">
        <f t="array" ref="AF171">IF(COUNTA($M$2:$M$136)&lt;ROW(M28),"",INDEX($AF$1:$AF$136,SMALL(IF($M$2:$M$136&lt;&gt;"",ROW($M$2:$M$136)),ROW(M28))))</f>
        <v>#NUM!</v>
      </c>
      <c r="AG171" s="12" t="e">
        <f t="array" ref="AG171">IF(COUNTA($M$2:$M$136)&lt;ROW(M28),"",INDEX($AG$1:$AG$136,SMALL(IF($M$2:$M$136&lt;&gt;"",ROW($M$2:$M$136)),ROW(M28))))</f>
        <v>#NUM!</v>
      </c>
      <c r="AH171" s="12" t="e">
        <f t="array" ref="AH171">IF(COUNTA($M$2:$M$136)&lt;ROW(M28),"",INDEX($AH$1:$AH$136,SMALL(IF($M$2:$M$136&lt;&gt;"",ROW($M$2:$M$136)),ROW(M28))))</f>
        <v>#NUM!</v>
      </c>
      <c r="AI171" s="12" t="e">
        <f t="array" ref="AI171">IF(COUNTA($M$2:$M$136)&lt;ROW(M28),"",INDEX($AI$1:$AI$136,SMALL(IF($M$2:$M$136&lt;&gt;"",ROW($M$2:$M$136)),ROW(M28))))</f>
        <v>#NUM!</v>
      </c>
      <c r="AJ171" s="12" t="e">
        <f t="array" ref="AJ171">IF(COUNTA($M$2:$M$136)&lt;ROW(M28),"",INDEX($AJ$1:$AJ$136,SMALL(IF($M$2:$M$136&lt;&gt;"",ROW($M$2:$M$136)),ROW(M28))))</f>
        <v>#NUM!</v>
      </c>
      <c r="AK171" s="12" t="e">
        <f t="array" ref="AK171">IF(COUNTA($M$2:$M$136)&lt;ROW(M28),"",INDEX($AK$1:$AK$136,SMALL(IF($M$2:$M$136&lt;&gt;"",ROW($M$2:$M$136)),ROW(M28))))</f>
        <v>#NUM!</v>
      </c>
      <c r="AL171" s="12" t="e">
        <f t="array" ref="AL171">IF(COUNTA($M$2:$M$136)&lt;ROW(M28),"",INDEX($AL$1:$AL$136,SMALL(IF($M$2:$M$136&lt;&gt;"",ROW($M$2:$M$136)),ROW(M28))))</f>
        <v>#NUM!</v>
      </c>
      <c r="AM171" s="12" t="e">
        <f t="array" ref="AM171">IF(COUNTA($M$2:$M$136)&lt;ROW(M28),"",INDEX($AM$1:$AM$136,SMALL(IF($M$2:$M$136&lt;&gt;"",ROW($M$2:$M$136)),ROW(M28))))</f>
        <v>#NUM!</v>
      </c>
      <c r="AN171" s="12" t="e">
        <f t="array" ref="AN171">IF(COUNTA($M$2:$M$136)&lt;ROW(M28),"",INDEX($AN$1:$AN$136,SMALL(IF($M$2:$M$136&lt;&gt;"",ROW($M$2:$M$136)),ROW(M28))))</f>
        <v>#NUM!</v>
      </c>
      <c r="AO171" s="12" t="e">
        <f t="array" ref="AO171">IF(COUNTA($M$2:$M$136)&lt;ROW(M28),"",INDEX($AO$1:$AO$136,SMALL(IF($M$2:$M$136&lt;&gt;"",ROW($M$2:$M$136)),ROW(M28))))</f>
        <v>#NUM!</v>
      </c>
      <c r="AP171" s="12" t="e">
        <f t="array" ref="AP171">IF(COUNTA($M$2:$M$136)&lt;ROW(M28),"",INDEX($AP$1:$AP$136,SMALL(IF($M$2:$M$136&lt;&gt;"",ROW($M$2:$M$136)),ROW(M28))))</f>
        <v>#NUM!</v>
      </c>
      <c r="AQ171" s="12" t="e">
        <f t="array" ref="AQ171">IF(COUNTA($M$2:$M$136)&lt;ROW(M28),"",INDEX($AQ$1:$AQ$136,SMALL(IF($M$2:$M$136&lt;&gt;"",ROW($M$2:$M$136)),ROW(M28))))</f>
        <v>#NUM!</v>
      </c>
      <c r="AR171" s="12" t="e">
        <f t="array" ref="AR171">IF(COUNTA($M$2:$M$136)&lt;ROW(M28),"",INDEX($AR$1:$AR$136,SMALL(IF($M$2:$M$136&lt;&gt;"",ROW($M$2:$M$136)),ROW(M28))))</f>
        <v>#NUM!</v>
      </c>
      <c r="AS171" s="12" t="e">
        <f t="array" ref="AS171">IF(COUNTA($M$2:$M$136)&lt;ROW(N28),"",INDEX($AS$1:$AS$136,SMALL(IF($M$2:$M$136&lt;&gt;"",ROW($M$2:$M$136)),ROW(N28))))</f>
        <v>#NUM!</v>
      </c>
      <c r="AT171" s="12" t="e">
        <f t="array" ref="AT171">IF(COUNTA($AV$2:$AV$136)&lt;ROW(AV28),"",INDEX($AT$1:$AT$136,SMALL(IF($AV$2:$AV$136&lt;&gt;"",ROW($AV$2:$AV$136)),ROW(AV28))))</f>
        <v>#NUM!</v>
      </c>
      <c r="AU171" s="12" t="e">
        <f t="array" ref="AU171">IF(COUNTA($AV$2:$AV$136)&lt;ROW(AV28),"",INDEX($AU$1:$AU$136,SMALL(IF($AV$2:$AV$136&lt;&gt;"",ROW($AV$2:$AV$136)),ROW(AV28))))</f>
        <v>#NUM!</v>
      </c>
      <c r="AV171" s="12" t="e">
        <f t="array" ref="AV171">IF(COUNTA($AV$2:$AV$136)&lt;ROW(AV28),"",INDEX($AV$1:$AV$136,SMALL(IF($AV$2:$AV$136&lt;&gt;"",ROW($AV$2:$AV$136)),ROW(AV28))))</f>
        <v>#NUM!</v>
      </c>
    </row>
    <row r="172" spans="11:48" ht="12.75" customHeight="1" x14ac:dyDescent="0.15">
      <c r="K172" s="12" t="e">
        <f t="array" ref="K172">IF(COUNTA($M$2:$M$136)&lt;ROW(M29),"",INDEX($K$1:$K$136,SMALL(IF($M$2:$M$136&lt;&gt;"",ROW($M$2:$M$136)),ROW(M29))))</f>
        <v>#NUM!</v>
      </c>
      <c r="L172" s="12" t="e">
        <f t="array" ref="L172">IF(COUNTA($M$2:$M$136)&lt;ROW(M29),"",INDEX($L$1:$L$136,SMALL(IF($M$2:$M$136&lt;&gt;"",ROW($M$2:$M$136)),ROW(M29))))</f>
        <v>#NUM!</v>
      </c>
      <c r="M172" s="12" t="e">
        <f t="array" ref="M172">IF(COUNTA($M$2:$M$136)&lt;ROW(M29),"",INDEX($M$1:$M$136,SMALL(IF($M$2:$M$136&lt;&gt;"",ROW($M$2:$M$136)),ROW(M29))))</f>
        <v>#NUM!</v>
      </c>
      <c r="R172" s="12" t="e">
        <f t="array" ref="R172">IF(COUNTA($M$2:$M$136)&lt;ROW(M29),"",INDEX($R$1:$R$136,SMALL(IF($M$2:$M$136&lt;&gt;"",ROW($M$2:$M$136)),ROW(M29))))</f>
        <v>#NUM!</v>
      </c>
      <c r="S172" s="12" t="e">
        <f t="array" ref="S172">IF(COUNTA($M$2:$M$136)&lt;ROW(N29),"",INDEX($S$1:$S$136,SMALL(IF($M$2:$M$136&lt;&gt;"",ROW($M$2:$M$136)),ROW(N29))))</f>
        <v>#NUM!</v>
      </c>
      <c r="T172" s="12" t="e">
        <f t="array" ref="T172">IF(COUNTA($M$2:$M$136)&lt;ROW(M29),"",INDEX($T$1:$T$136,SMALL(IF($M$2:$M$136&lt;&gt;"",ROW($M$2:$M$136)),ROW(M29))))</f>
        <v>#NUM!</v>
      </c>
      <c r="U172" s="12" t="e">
        <f t="array" ref="U172">IF(COUNTA($M$2:$M$136)&lt;ROW(M29),"",INDEX($U$1:$U$136,SMALL(IF($M$2:$M$136&lt;&gt;"",ROW($M$2:$M$136)),ROW(M29))))</f>
        <v>#NUM!</v>
      </c>
      <c r="V172" s="12" t="e">
        <f t="array" ref="V172">IF(COUNTA($M$2:$M$136)&lt;ROW(M29),"",INDEX($V$1:$V$136,SMALL(IF($M$2:$M$136&lt;&gt;"",ROW($M$2:$M$136)),ROW(M29))))</f>
        <v>#NUM!</v>
      </c>
      <c r="W172" s="12" t="e">
        <f t="array" ref="W172">IF(COUNTA($M$2:$M$136)&lt;ROW(M29),"",INDEX($W$1:$W$136,SMALL(IF($M$2:$M$136&lt;&gt;"",ROW($M$2:$M$136)),ROW(M29))))</f>
        <v>#NUM!</v>
      </c>
      <c r="X172" s="12" t="e">
        <f t="array" ref="X172">IF(COUNTA($M$2:$M$136)&lt;ROW(M29),"",INDEX($X$1:$X$136,SMALL(IF($M$2:$M$136&lt;&gt;"",ROW($M$2:$M$136)),ROW(M29))))</f>
        <v>#NUM!</v>
      </c>
      <c r="Y172" s="12" t="e">
        <f t="array" ref="Y172">IF(COUNTA($M$2:$M$136)&lt;ROW(M29),"",INDEX($Y$1:$Y$136,SMALL(IF($M$2:$M$136&lt;&gt;"",ROW($M$2:$M$136)),ROW(M29))))</f>
        <v>#NUM!</v>
      </c>
      <c r="Z172" s="12" t="e">
        <f t="array" ref="Z172">IF(COUNTA($M$2:$M$136)&lt;ROW(M29),"",INDEX($Z$1:$Z$136,SMALL(IF($M$2:$M$136&lt;&gt;"",ROW($M$2:$M$136)),ROW(M29))))</f>
        <v>#NUM!</v>
      </c>
      <c r="AA172" s="12" t="e">
        <f t="array" ref="AA172">IF(COUNTA($M$2:$M$136)&lt;ROW(M29),"",INDEX($AA$1:$AA$136,SMALL(IF($M$2:$M$136&lt;&gt;"",ROW($M$2:$M$136)),ROW(M29))))</f>
        <v>#NUM!</v>
      </c>
      <c r="AB172" s="12" t="e">
        <f t="array" ref="AB172">IF(COUNTA($M$2:$M$136)&lt;ROW(M29),"",INDEX($AB$1:$AB$136,SMALL(IF($M$2:$M$136&lt;&gt;"",ROW($M$2:$M$136)),ROW(M29))))</f>
        <v>#NUM!</v>
      </c>
      <c r="AC172" s="12" t="e">
        <f t="array" ref="AC172">IF(COUNTA($M$2:$M$136)&lt;ROW(M29),"",INDEX($AC$1:$AC$136,SMALL(IF($M$2:$M$136&lt;&gt;"",ROW($M$2:$M$136)),ROW(M29))))</f>
        <v>#NUM!</v>
      </c>
      <c r="AD172" s="12" t="e">
        <f t="array" ref="AD172">IF(COUNTA($M$2:$M$136)&lt;ROW(M29),"",INDEX($AD$1:$AD$136,SMALL(IF($M$2:$M$136&lt;&gt;"",ROW($M$2:$M$136)),ROW(M29))))</f>
        <v>#NUM!</v>
      </c>
      <c r="AE172" s="12" t="e">
        <f t="array" ref="AE172">IF(COUNTA($M$2:$M$136)&lt;ROW(M29),"",INDEX($AE$1:$AE$136,SMALL(IF($M$2:$M$136&lt;&gt;"",ROW($M$2:$M$136)),ROW(M29))))</f>
        <v>#NUM!</v>
      </c>
      <c r="AF172" s="12" t="e">
        <f t="array" ref="AF172">IF(COUNTA($M$2:$M$136)&lt;ROW(M29),"",INDEX($AF$1:$AF$136,SMALL(IF($M$2:$M$136&lt;&gt;"",ROW($M$2:$M$136)),ROW(M29))))</f>
        <v>#NUM!</v>
      </c>
      <c r="AG172" s="12" t="e">
        <f t="array" ref="AG172">IF(COUNTA($M$2:$M$136)&lt;ROW(M29),"",INDEX($AG$1:$AG$136,SMALL(IF($M$2:$M$136&lt;&gt;"",ROW($M$2:$M$136)),ROW(M29))))</f>
        <v>#NUM!</v>
      </c>
      <c r="AH172" s="12" t="e">
        <f t="array" ref="AH172">IF(COUNTA($M$2:$M$136)&lt;ROW(M29),"",INDEX($AH$1:$AH$136,SMALL(IF($M$2:$M$136&lt;&gt;"",ROW($M$2:$M$136)),ROW(M29))))</f>
        <v>#NUM!</v>
      </c>
      <c r="AI172" s="12" t="e">
        <f t="array" ref="AI172">IF(COUNTA($M$2:$M$136)&lt;ROW(M29),"",INDEX($AI$1:$AI$136,SMALL(IF($M$2:$M$136&lt;&gt;"",ROW($M$2:$M$136)),ROW(M29))))</f>
        <v>#NUM!</v>
      </c>
      <c r="AJ172" s="12" t="e">
        <f t="array" ref="AJ172">IF(COUNTA($M$2:$M$136)&lt;ROW(M29),"",INDEX($AJ$1:$AJ$136,SMALL(IF($M$2:$M$136&lt;&gt;"",ROW($M$2:$M$136)),ROW(M29))))</f>
        <v>#NUM!</v>
      </c>
      <c r="AK172" s="12" t="e">
        <f t="array" ref="AK172">IF(COUNTA($M$2:$M$136)&lt;ROW(M29),"",INDEX($AK$1:$AK$136,SMALL(IF($M$2:$M$136&lt;&gt;"",ROW($M$2:$M$136)),ROW(M29))))</f>
        <v>#NUM!</v>
      </c>
      <c r="AL172" s="12" t="e">
        <f t="array" ref="AL172">IF(COUNTA($M$2:$M$136)&lt;ROW(M29),"",INDEX($AL$1:$AL$136,SMALL(IF($M$2:$M$136&lt;&gt;"",ROW($M$2:$M$136)),ROW(M29))))</f>
        <v>#NUM!</v>
      </c>
      <c r="AM172" s="12" t="e">
        <f t="array" ref="AM172">IF(COUNTA($M$2:$M$136)&lt;ROW(M29),"",INDEX($AM$1:$AM$136,SMALL(IF($M$2:$M$136&lt;&gt;"",ROW($M$2:$M$136)),ROW(M29))))</f>
        <v>#NUM!</v>
      </c>
      <c r="AN172" s="12" t="e">
        <f t="array" ref="AN172">IF(COUNTA($M$2:$M$136)&lt;ROW(M29),"",INDEX($AN$1:$AN$136,SMALL(IF($M$2:$M$136&lt;&gt;"",ROW($M$2:$M$136)),ROW(M29))))</f>
        <v>#NUM!</v>
      </c>
      <c r="AO172" s="12" t="e">
        <f t="array" ref="AO172">IF(COUNTA($M$2:$M$136)&lt;ROW(M29),"",INDEX($AO$1:$AO$136,SMALL(IF($M$2:$M$136&lt;&gt;"",ROW($M$2:$M$136)),ROW(M29))))</f>
        <v>#NUM!</v>
      </c>
      <c r="AP172" s="12" t="e">
        <f t="array" ref="AP172">IF(COUNTA($M$2:$M$136)&lt;ROW(M29),"",INDEX($AP$1:$AP$136,SMALL(IF($M$2:$M$136&lt;&gt;"",ROW($M$2:$M$136)),ROW(M29))))</f>
        <v>#NUM!</v>
      </c>
      <c r="AQ172" s="12" t="e">
        <f t="array" ref="AQ172">IF(COUNTA($M$2:$M$136)&lt;ROW(M29),"",INDEX($AQ$1:$AQ$136,SMALL(IF($M$2:$M$136&lt;&gt;"",ROW($M$2:$M$136)),ROW(M29))))</f>
        <v>#NUM!</v>
      </c>
      <c r="AR172" s="12" t="e">
        <f t="array" ref="AR172">IF(COUNTA($M$2:$M$136)&lt;ROW(M29),"",INDEX($AR$1:$AR$136,SMALL(IF($M$2:$M$136&lt;&gt;"",ROW($M$2:$M$136)),ROW(M29))))</f>
        <v>#NUM!</v>
      </c>
      <c r="AS172" s="12" t="e">
        <f t="array" ref="AS172">IF(COUNTA($M$2:$M$136)&lt;ROW(N29),"",INDEX($AS$1:$AS$136,SMALL(IF($M$2:$M$136&lt;&gt;"",ROW($M$2:$M$136)),ROW(N29))))</f>
        <v>#NUM!</v>
      </c>
      <c r="AT172" s="12" t="e">
        <f t="array" ref="AT172">IF(COUNTA($AV$2:$AV$136)&lt;ROW(AV29),"",INDEX($AT$1:$AT$136,SMALL(IF($AV$2:$AV$136&lt;&gt;"",ROW($AV$2:$AV$136)),ROW(AV29))))</f>
        <v>#NUM!</v>
      </c>
      <c r="AU172" s="12" t="e">
        <f t="array" ref="AU172">IF(COUNTA($AV$2:$AV$136)&lt;ROW(AV29),"",INDEX($AU$1:$AU$136,SMALL(IF($AV$2:$AV$136&lt;&gt;"",ROW($AV$2:$AV$136)),ROW(AV29))))</f>
        <v>#NUM!</v>
      </c>
      <c r="AV172" s="12" t="e">
        <f t="array" ref="AV172">IF(COUNTA($AV$2:$AV$136)&lt;ROW(AV29),"",INDEX($AV$1:$AV$136,SMALL(IF($AV$2:$AV$136&lt;&gt;"",ROW($AV$2:$AV$136)),ROW(AV29))))</f>
        <v>#NUM!</v>
      </c>
    </row>
    <row r="173" spans="11:48" ht="12.75" customHeight="1" x14ac:dyDescent="0.15">
      <c r="K173" s="12" t="e">
        <f t="array" ref="K173">IF(COUNTA($M$2:$M$136)&lt;ROW(M30),"",INDEX($K$1:$K$136,SMALL(IF($M$2:$M$136&lt;&gt;"",ROW($M$2:$M$136)),ROW(M30))))</f>
        <v>#NUM!</v>
      </c>
      <c r="L173" s="12" t="e">
        <f t="array" ref="L173">IF(COUNTA($M$2:$M$136)&lt;ROW(M30),"",INDEX($L$1:$L$136,SMALL(IF($M$2:$M$136&lt;&gt;"",ROW($M$2:$M$136)),ROW(M30))))</f>
        <v>#NUM!</v>
      </c>
      <c r="M173" s="12" t="e">
        <f t="array" ref="M173">IF(COUNTA($M$2:$M$136)&lt;ROW(M30),"",INDEX($M$1:$M$136,SMALL(IF($M$2:$M$136&lt;&gt;"",ROW($M$2:$M$136)),ROW(M30))))</f>
        <v>#NUM!</v>
      </c>
      <c r="R173" s="12" t="e">
        <f t="array" ref="R173">IF(COUNTA($M$2:$M$136)&lt;ROW(M30),"",INDEX($R$1:$R$136,SMALL(IF($M$2:$M$136&lt;&gt;"",ROW($M$2:$M$136)),ROW(M30))))</f>
        <v>#NUM!</v>
      </c>
      <c r="S173" s="12" t="e">
        <f t="array" ref="S173">IF(COUNTA($M$2:$M$136)&lt;ROW(N30),"",INDEX($S$1:$S$136,SMALL(IF($M$2:$M$136&lt;&gt;"",ROW($M$2:$M$136)),ROW(N30))))</f>
        <v>#NUM!</v>
      </c>
      <c r="T173" s="12" t="e">
        <f t="array" ref="T173">IF(COUNTA($M$2:$M$136)&lt;ROW(M30),"",INDEX($T$1:$T$136,SMALL(IF($M$2:$M$136&lt;&gt;"",ROW($M$2:$M$136)),ROW(M30))))</f>
        <v>#NUM!</v>
      </c>
      <c r="U173" s="12" t="e">
        <f t="array" ref="U173">IF(COUNTA($M$2:$M$136)&lt;ROW(M30),"",INDEX($U$1:$U$136,SMALL(IF($M$2:$M$136&lt;&gt;"",ROW($M$2:$M$136)),ROW(M30))))</f>
        <v>#NUM!</v>
      </c>
      <c r="V173" s="12" t="e">
        <f t="array" ref="V173">IF(COUNTA($M$2:$M$136)&lt;ROW(M30),"",INDEX($V$1:$V$136,SMALL(IF($M$2:$M$136&lt;&gt;"",ROW($M$2:$M$136)),ROW(M30))))</f>
        <v>#NUM!</v>
      </c>
      <c r="W173" s="12" t="e">
        <f t="array" ref="W173">IF(COUNTA($M$2:$M$136)&lt;ROW(M30),"",INDEX($W$1:$W$136,SMALL(IF($M$2:$M$136&lt;&gt;"",ROW($M$2:$M$136)),ROW(M30))))</f>
        <v>#NUM!</v>
      </c>
      <c r="X173" s="12" t="e">
        <f t="array" ref="X173">IF(COUNTA($M$2:$M$136)&lt;ROW(M30),"",INDEX($X$1:$X$136,SMALL(IF($M$2:$M$136&lt;&gt;"",ROW($M$2:$M$136)),ROW(M30))))</f>
        <v>#NUM!</v>
      </c>
      <c r="Y173" s="12" t="e">
        <f t="array" ref="Y173">IF(COUNTA($M$2:$M$136)&lt;ROW(M30),"",INDEX($Y$1:$Y$136,SMALL(IF($M$2:$M$136&lt;&gt;"",ROW($M$2:$M$136)),ROW(M30))))</f>
        <v>#NUM!</v>
      </c>
      <c r="Z173" s="12" t="e">
        <f t="array" ref="Z173">IF(COUNTA($M$2:$M$136)&lt;ROW(M30),"",INDEX($Z$1:$Z$136,SMALL(IF($M$2:$M$136&lt;&gt;"",ROW($M$2:$M$136)),ROW(M30))))</f>
        <v>#NUM!</v>
      </c>
      <c r="AA173" s="12" t="e">
        <f t="array" ref="AA173">IF(COUNTA($M$2:$M$136)&lt;ROW(M30),"",INDEX($AA$1:$AA$136,SMALL(IF($M$2:$M$136&lt;&gt;"",ROW($M$2:$M$136)),ROW(M30))))</f>
        <v>#NUM!</v>
      </c>
      <c r="AB173" s="12" t="e">
        <f t="array" ref="AB173">IF(COUNTA($M$2:$M$136)&lt;ROW(M30),"",INDEX($AB$1:$AB$136,SMALL(IF($M$2:$M$136&lt;&gt;"",ROW($M$2:$M$136)),ROW(M30))))</f>
        <v>#NUM!</v>
      </c>
      <c r="AC173" s="12" t="e">
        <f t="array" ref="AC173">IF(COUNTA($M$2:$M$136)&lt;ROW(M30),"",INDEX($AC$1:$AC$136,SMALL(IF($M$2:$M$136&lt;&gt;"",ROW($M$2:$M$136)),ROW(M30))))</f>
        <v>#NUM!</v>
      </c>
      <c r="AD173" s="12" t="e">
        <f t="array" ref="AD173">IF(COUNTA($M$2:$M$136)&lt;ROW(M30),"",INDEX($AD$1:$AD$136,SMALL(IF($M$2:$M$136&lt;&gt;"",ROW($M$2:$M$136)),ROW(M30))))</f>
        <v>#NUM!</v>
      </c>
      <c r="AE173" s="12" t="e">
        <f t="array" ref="AE173">IF(COUNTA($M$2:$M$136)&lt;ROW(M30),"",INDEX($AE$1:$AE$136,SMALL(IF($M$2:$M$136&lt;&gt;"",ROW($M$2:$M$136)),ROW(M30))))</f>
        <v>#NUM!</v>
      </c>
      <c r="AF173" s="12" t="e">
        <f t="array" ref="AF173">IF(COUNTA($M$2:$M$136)&lt;ROW(M30),"",INDEX($AF$1:$AF$136,SMALL(IF($M$2:$M$136&lt;&gt;"",ROW($M$2:$M$136)),ROW(M30))))</f>
        <v>#NUM!</v>
      </c>
      <c r="AG173" s="12" t="e">
        <f t="array" ref="AG173">IF(COUNTA($M$2:$M$136)&lt;ROW(M30),"",INDEX($AG$1:$AG$136,SMALL(IF($M$2:$M$136&lt;&gt;"",ROW($M$2:$M$136)),ROW(M30))))</f>
        <v>#NUM!</v>
      </c>
      <c r="AH173" s="12" t="e">
        <f t="array" ref="AH173">IF(COUNTA($M$2:$M$136)&lt;ROW(M30),"",INDEX($AH$1:$AH$136,SMALL(IF($M$2:$M$136&lt;&gt;"",ROW($M$2:$M$136)),ROW(M30))))</f>
        <v>#NUM!</v>
      </c>
      <c r="AI173" s="12" t="e">
        <f t="array" ref="AI173">IF(COUNTA($M$2:$M$136)&lt;ROW(M30),"",INDEX($AI$1:$AI$136,SMALL(IF($M$2:$M$136&lt;&gt;"",ROW($M$2:$M$136)),ROW(M30))))</f>
        <v>#NUM!</v>
      </c>
      <c r="AJ173" s="12" t="e">
        <f t="array" ref="AJ173">IF(COUNTA($M$2:$M$136)&lt;ROW(M30),"",INDEX($AJ$1:$AJ$136,SMALL(IF($M$2:$M$136&lt;&gt;"",ROW($M$2:$M$136)),ROW(M30))))</f>
        <v>#NUM!</v>
      </c>
      <c r="AK173" s="12" t="e">
        <f t="array" ref="AK173">IF(COUNTA($M$2:$M$136)&lt;ROW(M30),"",INDEX($AK$1:$AK$136,SMALL(IF($M$2:$M$136&lt;&gt;"",ROW($M$2:$M$136)),ROW(M30))))</f>
        <v>#NUM!</v>
      </c>
      <c r="AL173" s="12" t="e">
        <f t="array" ref="AL173">IF(COUNTA($M$2:$M$136)&lt;ROW(M30),"",INDEX($AL$1:$AL$136,SMALL(IF($M$2:$M$136&lt;&gt;"",ROW($M$2:$M$136)),ROW(M30))))</f>
        <v>#NUM!</v>
      </c>
      <c r="AM173" s="12" t="e">
        <f t="array" ref="AM173">IF(COUNTA($M$2:$M$136)&lt;ROW(M30),"",INDEX($AM$1:$AM$136,SMALL(IF($M$2:$M$136&lt;&gt;"",ROW($M$2:$M$136)),ROW(M30))))</f>
        <v>#NUM!</v>
      </c>
      <c r="AN173" s="12" t="e">
        <f t="array" ref="AN173">IF(COUNTA($M$2:$M$136)&lt;ROW(M30),"",INDEX($AN$1:$AN$136,SMALL(IF($M$2:$M$136&lt;&gt;"",ROW($M$2:$M$136)),ROW(M30))))</f>
        <v>#NUM!</v>
      </c>
      <c r="AO173" s="12" t="e">
        <f t="array" ref="AO173">IF(COUNTA($M$2:$M$136)&lt;ROW(M30),"",INDEX($AO$1:$AO$136,SMALL(IF($M$2:$M$136&lt;&gt;"",ROW($M$2:$M$136)),ROW(M30))))</f>
        <v>#NUM!</v>
      </c>
      <c r="AP173" s="12" t="e">
        <f t="array" ref="AP173">IF(COUNTA($M$2:$M$136)&lt;ROW(M30),"",INDEX($AP$1:$AP$136,SMALL(IF($M$2:$M$136&lt;&gt;"",ROW($M$2:$M$136)),ROW(M30))))</f>
        <v>#NUM!</v>
      </c>
      <c r="AQ173" s="12" t="e">
        <f t="array" ref="AQ173">IF(COUNTA($M$2:$M$136)&lt;ROW(M30),"",INDEX($AQ$1:$AQ$136,SMALL(IF($M$2:$M$136&lt;&gt;"",ROW($M$2:$M$136)),ROW(M30))))</f>
        <v>#NUM!</v>
      </c>
      <c r="AR173" s="12" t="e">
        <f t="array" ref="AR173">IF(COUNTA($M$2:$M$136)&lt;ROW(M30),"",INDEX($AR$1:$AR$136,SMALL(IF($M$2:$M$136&lt;&gt;"",ROW($M$2:$M$136)),ROW(M30))))</f>
        <v>#NUM!</v>
      </c>
      <c r="AS173" s="12" t="e">
        <f t="array" ref="AS173">IF(COUNTA($M$2:$M$136)&lt;ROW(N30),"",INDEX($AS$1:$AS$136,SMALL(IF($M$2:$M$136&lt;&gt;"",ROW($M$2:$M$136)),ROW(N30))))</f>
        <v>#NUM!</v>
      </c>
      <c r="AT173" s="12" t="e">
        <f t="array" ref="AT173">IF(COUNTA($AV$2:$AV$136)&lt;ROW(AV30),"",INDEX($AT$1:$AT$136,SMALL(IF($AV$2:$AV$136&lt;&gt;"",ROW($AV$2:$AV$136)),ROW(AV30))))</f>
        <v>#NUM!</v>
      </c>
      <c r="AU173" s="12" t="e">
        <f t="array" ref="AU173">IF(COUNTA($AV$2:$AV$136)&lt;ROW(AV30),"",INDEX($AU$1:$AU$136,SMALL(IF($AV$2:$AV$136&lt;&gt;"",ROW($AV$2:$AV$136)),ROW(AV30))))</f>
        <v>#NUM!</v>
      </c>
      <c r="AV173" s="12" t="e">
        <f t="array" ref="AV173">IF(COUNTA($AV$2:$AV$136)&lt;ROW(AV30),"",INDEX($AV$1:$AV$136,SMALL(IF($AV$2:$AV$136&lt;&gt;"",ROW($AV$2:$AV$136)),ROW(AV30))))</f>
        <v>#NUM!</v>
      </c>
    </row>
    <row r="174" spans="11:48" ht="12.75" customHeight="1" x14ac:dyDescent="0.15">
      <c r="K174" s="12" t="e">
        <f t="array" ref="K174">IF(COUNTA($M$2:$M$136)&lt;ROW(M31),"",INDEX($K$1:$K$136,SMALL(IF($M$2:$M$136&lt;&gt;"",ROW($M$2:$M$136)),ROW(M31))))</f>
        <v>#NUM!</v>
      </c>
      <c r="L174" s="12" t="e">
        <f t="array" ref="L174">IF(COUNTA($M$2:$M$136)&lt;ROW(M31),"",INDEX($L$1:$L$136,SMALL(IF($M$2:$M$136&lt;&gt;"",ROW($M$2:$M$136)),ROW(M31))))</f>
        <v>#NUM!</v>
      </c>
      <c r="M174" s="12" t="e">
        <f t="array" ref="M174">IF(COUNTA($M$2:$M$136)&lt;ROW(M31),"",INDEX($M$1:$M$136,SMALL(IF($M$2:$M$136&lt;&gt;"",ROW($M$2:$M$136)),ROW(M31))))</f>
        <v>#NUM!</v>
      </c>
      <c r="R174" s="12" t="e">
        <f t="array" ref="R174">IF(COUNTA($M$2:$M$136)&lt;ROW(M31),"",INDEX($R$1:$R$136,SMALL(IF($M$2:$M$136&lt;&gt;"",ROW($M$2:$M$136)),ROW(M31))))</f>
        <v>#NUM!</v>
      </c>
      <c r="S174" s="12" t="e">
        <f t="array" ref="S174">IF(COUNTA($M$2:$M$136)&lt;ROW(N31),"",INDEX($S$1:$S$136,SMALL(IF($M$2:$M$136&lt;&gt;"",ROW($M$2:$M$136)),ROW(N31))))</f>
        <v>#NUM!</v>
      </c>
      <c r="T174" s="12" t="e">
        <f t="array" ref="T174">IF(COUNTA($M$2:$M$136)&lt;ROW(M31),"",INDEX($T$1:$T$136,SMALL(IF($M$2:$M$136&lt;&gt;"",ROW($M$2:$M$136)),ROW(M31))))</f>
        <v>#NUM!</v>
      </c>
      <c r="U174" s="12" t="e">
        <f t="array" ref="U174">IF(COUNTA($M$2:$M$136)&lt;ROW(M31),"",INDEX($U$1:$U$136,SMALL(IF($M$2:$M$136&lt;&gt;"",ROW($M$2:$M$136)),ROW(M31))))</f>
        <v>#NUM!</v>
      </c>
      <c r="V174" s="12" t="e">
        <f t="array" ref="V174">IF(COUNTA($M$2:$M$136)&lt;ROW(M31),"",INDEX($V$1:$V$136,SMALL(IF($M$2:$M$136&lt;&gt;"",ROW($M$2:$M$136)),ROW(M31))))</f>
        <v>#NUM!</v>
      </c>
      <c r="W174" s="12" t="e">
        <f t="array" ref="W174">IF(COUNTA($M$2:$M$136)&lt;ROW(M31),"",INDEX($W$1:$W$136,SMALL(IF($M$2:$M$136&lt;&gt;"",ROW($M$2:$M$136)),ROW(M31))))</f>
        <v>#NUM!</v>
      </c>
      <c r="X174" s="12" t="e">
        <f t="array" ref="X174">IF(COUNTA($M$2:$M$136)&lt;ROW(M31),"",INDEX($X$1:$X$136,SMALL(IF($M$2:$M$136&lt;&gt;"",ROW($M$2:$M$136)),ROW(M31))))</f>
        <v>#NUM!</v>
      </c>
      <c r="Y174" s="12" t="e">
        <f t="array" ref="Y174">IF(COUNTA($M$2:$M$136)&lt;ROW(M31),"",INDEX($Y$1:$Y$136,SMALL(IF($M$2:$M$136&lt;&gt;"",ROW($M$2:$M$136)),ROW(M31))))</f>
        <v>#NUM!</v>
      </c>
      <c r="Z174" s="12" t="e">
        <f t="array" ref="Z174">IF(COUNTA($M$2:$M$136)&lt;ROW(M31),"",INDEX($Z$1:$Z$136,SMALL(IF($M$2:$M$136&lt;&gt;"",ROW($M$2:$M$136)),ROW(M31))))</f>
        <v>#NUM!</v>
      </c>
      <c r="AA174" s="12" t="e">
        <f t="array" ref="AA174">IF(COUNTA($M$2:$M$136)&lt;ROW(M31),"",INDEX($AA$1:$AA$136,SMALL(IF($M$2:$M$136&lt;&gt;"",ROW($M$2:$M$136)),ROW(M31))))</f>
        <v>#NUM!</v>
      </c>
      <c r="AB174" s="12" t="e">
        <f t="array" ref="AB174">IF(COUNTA($M$2:$M$136)&lt;ROW(M31),"",INDEX($AB$1:$AB$136,SMALL(IF($M$2:$M$136&lt;&gt;"",ROW($M$2:$M$136)),ROW(M31))))</f>
        <v>#NUM!</v>
      </c>
      <c r="AC174" s="12" t="e">
        <f t="array" ref="AC174">IF(COUNTA($M$2:$M$136)&lt;ROW(M31),"",INDEX($AC$1:$AC$136,SMALL(IF($M$2:$M$136&lt;&gt;"",ROW($M$2:$M$136)),ROW(M31))))</f>
        <v>#NUM!</v>
      </c>
      <c r="AD174" s="12" t="e">
        <f t="array" ref="AD174">IF(COUNTA($M$2:$M$136)&lt;ROW(M31),"",INDEX($AD$1:$AD$136,SMALL(IF($M$2:$M$136&lt;&gt;"",ROW($M$2:$M$136)),ROW(M31))))</f>
        <v>#NUM!</v>
      </c>
      <c r="AE174" s="12" t="e">
        <f t="array" ref="AE174">IF(COUNTA($M$2:$M$136)&lt;ROW(M31),"",INDEX($AE$1:$AE$136,SMALL(IF($M$2:$M$136&lt;&gt;"",ROW($M$2:$M$136)),ROW(M31))))</f>
        <v>#NUM!</v>
      </c>
      <c r="AF174" s="12" t="e">
        <f t="array" ref="AF174">IF(COUNTA($M$2:$M$136)&lt;ROW(M31),"",INDEX($AF$1:$AF$136,SMALL(IF($M$2:$M$136&lt;&gt;"",ROW($M$2:$M$136)),ROW(M31))))</f>
        <v>#NUM!</v>
      </c>
      <c r="AG174" s="12" t="e">
        <f t="array" ref="AG174">IF(COUNTA($M$2:$M$136)&lt;ROW(M31),"",INDEX($AG$1:$AG$136,SMALL(IF($M$2:$M$136&lt;&gt;"",ROW($M$2:$M$136)),ROW(M31))))</f>
        <v>#NUM!</v>
      </c>
      <c r="AH174" s="12" t="e">
        <f t="array" ref="AH174">IF(COUNTA($M$2:$M$136)&lt;ROW(M31),"",INDEX($AH$1:$AH$136,SMALL(IF($M$2:$M$136&lt;&gt;"",ROW($M$2:$M$136)),ROW(M31))))</f>
        <v>#NUM!</v>
      </c>
      <c r="AI174" s="12" t="e">
        <f t="array" ref="AI174">IF(COUNTA($M$2:$M$136)&lt;ROW(M31),"",INDEX($AI$1:$AI$136,SMALL(IF($M$2:$M$136&lt;&gt;"",ROW($M$2:$M$136)),ROW(M31))))</f>
        <v>#NUM!</v>
      </c>
      <c r="AJ174" s="12" t="e">
        <f t="array" ref="AJ174">IF(COUNTA($M$2:$M$136)&lt;ROW(M31),"",INDEX($AJ$1:$AJ$136,SMALL(IF($M$2:$M$136&lt;&gt;"",ROW($M$2:$M$136)),ROW(M31))))</f>
        <v>#NUM!</v>
      </c>
      <c r="AK174" s="12" t="e">
        <f t="array" ref="AK174">IF(COUNTA($M$2:$M$136)&lt;ROW(M31),"",INDEX($AK$1:$AK$136,SMALL(IF($M$2:$M$136&lt;&gt;"",ROW($M$2:$M$136)),ROW(M31))))</f>
        <v>#NUM!</v>
      </c>
      <c r="AL174" s="12" t="e">
        <f t="array" ref="AL174">IF(COUNTA($M$2:$M$136)&lt;ROW(M31),"",INDEX($AL$1:$AL$136,SMALL(IF($M$2:$M$136&lt;&gt;"",ROW($M$2:$M$136)),ROW(M31))))</f>
        <v>#NUM!</v>
      </c>
      <c r="AM174" s="12" t="e">
        <f t="array" ref="AM174">IF(COUNTA($M$2:$M$136)&lt;ROW(M31),"",INDEX($AM$1:$AM$136,SMALL(IF($M$2:$M$136&lt;&gt;"",ROW($M$2:$M$136)),ROW(M31))))</f>
        <v>#NUM!</v>
      </c>
      <c r="AN174" s="12" t="e">
        <f t="array" ref="AN174">IF(COUNTA($M$2:$M$136)&lt;ROW(M31),"",INDEX($AN$1:$AN$136,SMALL(IF($M$2:$M$136&lt;&gt;"",ROW($M$2:$M$136)),ROW(M31))))</f>
        <v>#NUM!</v>
      </c>
      <c r="AO174" s="12" t="e">
        <f t="array" ref="AO174">IF(COUNTA($M$2:$M$136)&lt;ROW(M31),"",INDEX($AO$1:$AO$136,SMALL(IF($M$2:$M$136&lt;&gt;"",ROW($M$2:$M$136)),ROW(M31))))</f>
        <v>#NUM!</v>
      </c>
      <c r="AP174" s="12" t="e">
        <f t="array" ref="AP174">IF(COUNTA($M$2:$M$136)&lt;ROW(M31),"",INDEX($AP$1:$AP$136,SMALL(IF($M$2:$M$136&lt;&gt;"",ROW($M$2:$M$136)),ROW(M31))))</f>
        <v>#NUM!</v>
      </c>
      <c r="AQ174" s="12" t="e">
        <f t="array" ref="AQ174">IF(COUNTA($M$2:$M$136)&lt;ROW(M31),"",INDEX($AQ$1:$AQ$136,SMALL(IF($M$2:$M$136&lt;&gt;"",ROW($M$2:$M$136)),ROW(M31))))</f>
        <v>#NUM!</v>
      </c>
      <c r="AR174" s="12" t="e">
        <f t="array" ref="AR174">IF(COUNTA($M$2:$M$136)&lt;ROW(M31),"",INDEX($AR$1:$AR$136,SMALL(IF($M$2:$M$136&lt;&gt;"",ROW($M$2:$M$136)),ROW(M31))))</f>
        <v>#NUM!</v>
      </c>
      <c r="AS174" s="12" t="e">
        <f t="array" ref="AS174">IF(COUNTA($M$2:$M$136)&lt;ROW(N31),"",INDEX($AS$1:$AS$136,SMALL(IF($M$2:$M$136&lt;&gt;"",ROW($M$2:$M$136)),ROW(N31))))</f>
        <v>#NUM!</v>
      </c>
      <c r="AT174" s="12" t="e">
        <f t="array" ref="AT174">IF(COUNTA($AV$2:$AV$136)&lt;ROW(AV31),"",INDEX($AT$1:$AT$136,SMALL(IF($AV$2:$AV$136&lt;&gt;"",ROW($AV$2:$AV$136)),ROW(AV31))))</f>
        <v>#NUM!</v>
      </c>
      <c r="AU174" s="12" t="e">
        <f t="array" ref="AU174">IF(COUNTA($AV$2:$AV$136)&lt;ROW(AV31),"",INDEX($AU$1:$AU$136,SMALL(IF($AV$2:$AV$136&lt;&gt;"",ROW($AV$2:$AV$136)),ROW(AV31))))</f>
        <v>#NUM!</v>
      </c>
      <c r="AV174" s="12" t="e">
        <f t="array" ref="AV174">IF(COUNTA($AV$2:$AV$136)&lt;ROW(AV31),"",INDEX($AV$1:$AV$136,SMALL(IF($AV$2:$AV$136&lt;&gt;"",ROW($AV$2:$AV$136)),ROW(AV31))))</f>
        <v>#NUM!</v>
      </c>
    </row>
    <row r="175" spans="11:48" ht="12.75" customHeight="1" x14ac:dyDescent="0.15">
      <c r="K175" s="12" t="e">
        <f t="array" ref="K175">IF(COUNTA($M$2:$M$136)&lt;ROW(M32),"",INDEX($K$1:$K$136,SMALL(IF($M$2:$M$136&lt;&gt;"",ROW($M$2:$M$136)),ROW(M32))))</f>
        <v>#NUM!</v>
      </c>
      <c r="L175" s="12" t="e">
        <f t="array" ref="L175">IF(COUNTA($M$2:$M$136)&lt;ROW(M32),"",INDEX($L$1:$L$136,SMALL(IF($M$2:$M$136&lt;&gt;"",ROW($M$2:$M$136)),ROW(M32))))</f>
        <v>#NUM!</v>
      </c>
      <c r="M175" s="12" t="e">
        <f t="array" ref="M175">IF(COUNTA($M$2:$M$136)&lt;ROW(M32),"",INDEX($M$1:$M$136,SMALL(IF($M$2:$M$136&lt;&gt;"",ROW($M$2:$M$136)),ROW(M32))))</f>
        <v>#NUM!</v>
      </c>
      <c r="R175" s="12" t="e">
        <f t="array" ref="R175">IF(COUNTA($M$2:$M$136)&lt;ROW(M32),"",INDEX($R$1:$R$136,SMALL(IF($M$2:$M$136&lt;&gt;"",ROW($M$2:$M$136)),ROW(M32))))</f>
        <v>#NUM!</v>
      </c>
      <c r="S175" s="12" t="e">
        <f t="array" ref="S175">IF(COUNTA($M$2:$M$136)&lt;ROW(N32),"",INDEX($S$1:$S$136,SMALL(IF($M$2:$M$136&lt;&gt;"",ROW($M$2:$M$136)),ROW(N32))))</f>
        <v>#NUM!</v>
      </c>
      <c r="T175" s="12" t="e">
        <f t="array" ref="T175">IF(COUNTA($M$2:$M$136)&lt;ROW(M32),"",INDEX($T$1:$T$136,SMALL(IF($M$2:$M$136&lt;&gt;"",ROW($M$2:$M$136)),ROW(M32))))</f>
        <v>#NUM!</v>
      </c>
      <c r="U175" s="12" t="e">
        <f t="array" ref="U175">IF(COUNTA($M$2:$M$136)&lt;ROW(M32),"",INDEX($U$1:$U$136,SMALL(IF($M$2:$M$136&lt;&gt;"",ROW($M$2:$M$136)),ROW(M32))))</f>
        <v>#NUM!</v>
      </c>
      <c r="V175" s="12" t="e">
        <f t="array" ref="V175">IF(COUNTA($M$2:$M$136)&lt;ROW(M32),"",INDEX($V$1:$V$136,SMALL(IF($M$2:$M$136&lt;&gt;"",ROW($M$2:$M$136)),ROW(M32))))</f>
        <v>#NUM!</v>
      </c>
      <c r="W175" s="12" t="e">
        <f t="array" ref="W175">IF(COUNTA($M$2:$M$136)&lt;ROW(M32),"",INDEX($W$1:$W$136,SMALL(IF($M$2:$M$136&lt;&gt;"",ROW($M$2:$M$136)),ROW(M32))))</f>
        <v>#NUM!</v>
      </c>
      <c r="X175" s="12" t="e">
        <f t="array" ref="X175">IF(COUNTA($M$2:$M$136)&lt;ROW(M32),"",INDEX($X$1:$X$136,SMALL(IF($M$2:$M$136&lt;&gt;"",ROW($M$2:$M$136)),ROW(M32))))</f>
        <v>#NUM!</v>
      </c>
      <c r="Y175" s="12" t="e">
        <f t="array" ref="Y175">IF(COUNTA($M$2:$M$136)&lt;ROW(M32),"",INDEX($Y$1:$Y$136,SMALL(IF($M$2:$M$136&lt;&gt;"",ROW($M$2:$M$136)),ROW(M32))))</f>
        <v>#NUM!</v>
      </c>
      <c r="Z175" s="12" t="e">
        <f t="array" ref="Z175">IF(COUNTA($M$2:$M$136)&lt;ROW(M32),"",INDEX($Z$1:$Z$136,SMALL(IF($M$2:$M$136&lt;&gt;"",ROW($M$2:$M$136)),ROW(M32))))</f>
        <v>#NUM!</v>
      </c>
      <c r="AA175" s="12" t="e">
        <f t="array" ref="AA175">IF(COUNTA($M$2:$M$136)&lt;ROW(M32),"",INDEX($AA$1:$AA$136,SMALL(IF($M$2:$M$136&lt;&gt;"",ROW($M$2:$M$136)),ROW(M32))))</f>
        <v>#NUM!</v>
      </c>
      <c r="AB175" s="12" t="e">
        <f t="array" ref="AB175">IF(COUNTA($M$2:$M$136)&lt;ROW(M32),"",INDEX($AB$1:$AB$136,SMALL(IF($M$2:$M$136&lt;&gt;"",ROW($M$2:$M$136)),ROW(M32))))</f>
        <v>#NUM!</v>
      </c>
      <c r="AC175" s="12" t="e">
        <f t="array" ref="AC175">IF(COUNTA($M$2:$M$136)&lt;ROW(M32),"",INDEX($AC$1:$AC$136,SMALL(IF($M$2:$M$136&lt;&gt;"",ROW($M$2:$M$136)),ROW(M32))))</f>
        <v>#NUM!</v>
      </c>
      <c r="AD175" s="12" t="e">
        <f t="array" ref="AD175">IF(COUNTA($M$2:$M$136)&lt;ROW(M32),"",INDEX($AD$1:$AD$136,SMALL(IF($M$2:$M$136&lt;&gt;"",ROW($M$2:$M$136)),ROW(M32))))</f>
        <v>#NUM!</v>
      </c>
      <c r="AE175" s="12" t="e">
        <f t="array" ref="AE175">IF(COUNTA($M$2:$M$136)&lt;ROW(M32),"",INDEX($AE$1:$AE$136,SMALL(IF($M$2:$M$136&lt;&gt;"",ROW($M$2:$M$136)),ROW(M32))))</f>
        <v>#NUM!</v>
      </c>
      <c r="AF175" s="12" t="e">
        <f t="array" ref="AF175">IF(COUNTA($M$2:$M$136)&lt;ROW(M32),"",INDEX($AF$1:$AF$136,SMALL(IF($M$2:$M$136&lt;&gt;"",ROW($M$2:$M$136)),ROW(M32))))</f>
        <v>#NUM!</v>
      </c>
      <c r="AG175" s="12" t="e">
        <f t="array" ref="AG175">IF(COUNTA($M$2:$M$136)&lt;ROW(M32),"",INDEX($AG$1:$AG$136,SMALL(IF($M$2:$M$136&lt;&gt;"",ROW($M$2:$M$136)),ROW(M32))))</f>
        <v>#NUM!</v>
      </c>
      <c r="AH175" s="12" t="e">
        <f t="array" ref="AH175">IF(COUNTA($M$2:$M$136)&lt;ROW(M32),"",INDEX($AH$1:$AH$136,SMALL(IF($M$2:$M$136&lt;&gt;"",ROW($M$2:$M$136)),ROW(M32))))</f>
        <v>#NUM!</v>
      </c>
      <c r="AI175" s="12" t="e">
        <f t="array" ref="AI175">IF(COUNTA($M$2:$M$136)&lt;ROW(M32),"",INDEX($AI$1:$AI$136,SMALL(IF($M$2:$M$136&lt;&gt;"",ROW($M$2:$M$136)),ROW(M32))))</f>
        <v>#NUM!</v>
      </c>
      <c r="AJ175" s="12" t="e">
        <f t="array" ref="AJ175">IF(COUNTA($M$2:$M$136)&lt;ROW(M32),"",INDEX($AJ$1:$AJ$136,SMALL(IF($M$2:$M$136&lt;&gt;"",ROW($M$2:$M$136)),ROW(M32))))</f>
        <v>#NUM!</v>
      </c>
      <c r="AK175" s="12" t="e">
        <f t="array" ref="AK175">IF(COUNTA($M$2:$M$136)&lt;ROW(M32),"",INDEX($AK$1:$AK$136,SMALL(IF($M$2:$M$136&lt;&gt;"",ROW($M$2:$M$136)),ROW(M32))))</f>
        <v>#NUM!</v>
      </c>
      <c r="AL175" s="12" t="e">
        <f t="array" ref="AL175">IF(COUNTA($M$2:$M$136)&lt;ROW(M32),"",INDEX($AL$1:$AL$136,SMALL(IF($M$2:$M$136&lt;&gt;"",ROW($M$2:$M$136)),ROW(M32))))</f>
        <v>#NUM!</v>
      </c>
      <c r="AM175" s="12" t="e">
        <f t="array" ref="AM175">IF(COUNTA($M$2:$M$136)&lt;ROW(M32),"",INDEX($AM$1:$AM$136,SMALL(IF($M$2:$M$136&lt;&gt;"",ROW($M$2:$M$136)),ROW(M32))))</f>
        <v>#NUM!</v>
      </c>
      <c r="AN175" s="12" t="e">
        <f t="array" ref="AN175">IF(COUNTA($M$2:$M$136)&lt;ROW(M32),"",INDEX($AN$1:$AN$136,SMALL(IF($M$2:$M$136&lt;&gt;"",ROW($M$2:$M$136)),ROW(M32))))</f>
        <v>#NUM!</v>
      </c>
      <c r="AO175" s="12" t="e">
        <f t="array" ref="AO175">IF(COUNTA($M$2:$M$136)&lt;ROW(M32),"",INDEX($AO$1:$AO$136,SMALL(IF($M$2:$M$136&lt;&gt;"",ROW($M$2:$M$136)),ROW(M32))))</f>
        <v>#NUM!</v>
      </c>
      <c r="AP175" s="12" t="e">
        <f t="array" ref="AP175">IF(COUNTA($M$2:$M$136)&lt;ROW(M32),"",INDEX($AP$1:$AP$136,SMALL(IF($M$2:$M$136&lt;&gt;"",ROW($M$2:$M$136)),ROW(M32))))</f>
        <v>#NUM!</v>
      </c>
      <c r="AQ175" s="12" t="e">
        <f t="array" ref="AQ175">IF(COUNTA($M$2:$M$136)&lt;ROW(M32),"",INDEX($AQ$1:$AQ$136,SMALL(IF($M$2:$M$136&lt;&gt;"",ROW($M$2:$M$136)),ROW(M32))))</f>
        <v>#NUM!</v>
      </c>
      <c r="AR175" s="12" t="e">
        <f t="array" ref="AR175">IF(COUNTA($M$2:$M$136)&lt;ROW(M32),"",INDEX($AR$1:$AR$136,SMALL(IF($M$2:$M$136&lt;&gt;"",ROW($M$2:$M$136)),ROW(M32))))</f>
        <v>#NUM!</v>
      </c>
      <c r="AS175" s="12" t="e">
        <f t="array" ref="AS175">IF(COUNTA($M$2:$M$136)&lt;ROW(N32),"",INDEX($AS$1:$AS$136,SMALL(IF($M$2:$M$136&lt;&gt;"",ROW($M$2:$M$136)),ROW(N32))))</f>
        <v>#NUM!</v>
      </c>
      <c r="AT175" s="12" t="e">
        <f t="array" ref="AT175">IF(COUNTA($AV$2:$AV$136)&lt;ROW(AV32),"",INDEX($AT$1:$AT$136,SMALL(IF($AV$2:$AV$136&lt;&gt;"",ROW($AV$2:$AV$136)),ROW(AV32))))</f>
        <v>#NUM!</v>
      </c>
      <c r="AU175" s="12" t="e">
        <f t="array" ref="AU175">IF(COUNTA($AV$2:$AV$136)&lt;ROW(AV32),"",INDEX($AU$1:$AU$136,SMALL(IF($AV$2:$AV$136&lt;&gt;"",ROW($AV$2:$AV$136)),ROW(AV32))))</f>
        <v>#NUM!</v>
      </c>
      <c r="AV175" s="12" t="e">
        <f t="array" ref="AV175">IF(COUNTA($AV$2:$AV$136)&lt;ROW(AV32),"",INDEX($AV$1:$AV$136,SMALL(IF($AV$2:$AV$136&lt;&gt;"",ROW($AV$2:$AV$136)),ROW(AV32))))</f>
        <v>#NUM!</v>
      </c>
    </row>
    <row r="176" spans="11:48" ht="12.75" customHeight="1" x14ac:dyDescent="0.15">
      <c r="K176" s="12" t="e">
        <f t="array" ref="K176">IF(COUNTA($M$2:$M$136)&lt;ROW(M33),"",INDEX($K$1:$K$136,SMALL(IF($M$2:$M$136&lt;&gt;"",ROW($M$2:$M$136)),ROW(M33))))</f>
        <v>#NUM!</v>
      </c>
      <c r="L176" s="12" t="e">
        <f t="array" ref="L176">IF(COUNTA($M$2:$M$136)&lt;ROW(M33),"",INDEX($L$1:$L$136,SMALL(IF($M$2:$M$136&lt;&gt;"",ROW($M$2:$M$136)),ROW(M33))))</f>
        <v>#NUM!</v>
      </c>
      <c r="M176" s="12" t="e">
        <f t="array" ref="M176">IF(COUNTA($M$2:$M$136)&lt;ROW(M33),"",INDEX($M$1:$M$136,SMALL(IF($M$2:$M$136&lt;&gt;"",ROW($M$2:$M$136)),ROW(M33))))</f>
        <v>#NUM!</v>
      </c>
      <c r="R176" s="12" t="e">
        <f t="array" ref="R176">IF(COUNTA($M$2:$M$136)&lt;ROW(M33),"",INDEX($R$1:$R$136,SMALL(IF($M$2:$M$136&lt;&gt;"",ROW($M$2:$M$136)),ROW(M33))))</f>
        <v>#NUM!</v>
      </c>
      <c r="S176" s="12" t="e">
        <f t="array" ref="S176">IF(COUNTA($M$2:$M$136)&lt;ROW(N33),"",INDEX($S$1:$S$136,SMALL(IF($M$2:$M$136&lt;&gt;"",ROW($M$2:$M$136)),ROW(N33))))</f>
        <v>#NUM!</v>
      </c>
      <c r="T176" s="12" t="e">
        <f t="array" ref="T176">IF(COUNTA($M$2:$M$136)&lt;ROW(M33),"",INDEX($T$1:$T$136,SMALL(IF($M$2:$M$136&lt;&gt;"",ROW($M$2:$M$136)),ROW(M33))))</f>
        <v>#NUM!</v>
      </c>
      <c r="U176" s="12" t="e">
        <f t="array" ref="U176">IF(COUNTA($M$2:$M$136)&lt;ROW(M33),"",INDEX($U$1:$U$136,SMALL(IF($M$2:$M$136&lt;&gt;"",ROW($M$2:$M$136)),ROW(M33))))</f>
        <v>#NUM!</v>
      </c>
      <c r="V176" s="12" t="e">
        <f t="array" ref="V176">IF(COUNTA($M$2:$M$136)&lt;ROW(M33),"",INDEX($V$1:$V$136,SMALL(IF($M$2:$M$136&lt;&gt;"",ROW($M$2:$M$136)),ROW(M33))))</f>
        <v>#NUM!</v>
      </c>
      <c r="W176" s="12" t="e">
        <f t="array" ref="W176">IF(COUNTA($M$2:$M$136)&lt;ROW(M33),"",INDEX($W$1:$W$136,SMALL(IF($M$2:$M$136&lt;&gt;"",ROW($M$2:$M$136)),ROW(M33))))</f>
        <v>#NUM!</v>
      </c>
      <c r="X176" s="12" t="e">
        <f t="array" ref="X176">IF(COUNTA($M$2:$M$136)&lt;ROW(M33),"",INDEX($X$1:$X$136,SMALL(IF($M$2:$M$136&lt;&gt;"",ROW($M$2:$M$136)),ROW(M33))))</f>
        <v>#NUM!</v>
      </c>
      <c r="Y176" s="12" t="e">
        <f t="array" ref="Y176">IF(COUNTA($M$2:$M$136)&lt;ROW(M33),"",INDEX($Y$1:$Y$136,SMALL(IF($M$2:$M$136&lt;&gt;"",ROW($M$2:$M$136)),ROW(M33))))</f>
        <v>#NUM!</v>
      </c>
      <c r="Z176" s="12" t="e">
        <f t="array" ref="Z176">IF(COUNTA($M$2:$M$136)&lt;ROW(M33),"",INDEX($Z$1:$Z$136,SMALL(IF($M$2:$M$136&lt;&gt;"",ROW($M$2:$M$136)),ROW(M33))))</f>
        <v>#NUM!</v>
      </c>
      <c r="AA176" s="12" t="e">
        <f t="array" ref="AA176">IF(COUNTA($M$2:$M$136)&lt;ROW(M33),"",INDEX($AA$1:$AA$136,SMALL(IF($M$2:$M$136&lt;&gt;"",ROW($M$2:$M$136)),ROW(M33))))</f>
        <v>#NUM!</v>
      </c>
      <c r="AB176" s="12" t="e">
        <f t="array" ref="AB176">IF(COUNTA($M$2:$M$136)&lt;ROW(M33),"",INDEX($AB$1:$AB$136,SMALL(IF($M$2:$M$136&lt;&gt;"",ROW($M$2:$M$136)),ROW(M33))))</f>
        <v>#NUM!</v>
      </c>
      <c r="AC176" s="12" t="e">
        <f t="array" ref="AC176">IF(COUNTA($M$2:$M$136)&lt;ROW(M33),"",INDEX($AC$1:$AC$136,SMALL(IF($M$2:$M$136&lt;&gt;"",ROW($M$2:$M$136)),ROW(M33))))</f>
        <v>#NUM!</v>
      </c>
      <c r="AD176" s="12" t="e">
        <f t="array" ref="AD176">IF(COUNTA($M$2:$M$136)&lt;ROW(M33),"",INDEX($AD$1:$AD$136,SMALL(IF($M$2:$M$136&lt;&gt;"",ROW($M$2:$M$136)),ROW(M33))))</f>
        <v>#NUM!</v>
      </c>
      <c r="AE176" s="12" t="e">
        <f t="array" ref="AE176">IF(COUNTA($M$2:$M$136)&lt;ROW(M33),"",INDEX($AE$1:$AE$136,SMALL(IF($M$2:$M$136&lt;&gt;"",ROW($M$2:$M$136)),ROW(M33))))</f>
        <v>#NUM!</v>
      </c>
      <c r="AF176" s="12" t="e">
        <f t="array" ref="AF176">IF(COUNTA($M$2:$M$136)&lt;ROW(M33),"",INDEX($AF$1:$AF$136,SMALL(IF($M$2:$M$136&lt;&gt;"",ROW($M$2:$M$136)),ROW(M33))))</f>
        <v>#NUM!</v>
      </c>
      <c r="AG176" s="12" t="e">
        <f t="array" ref="AG176">IF(COUNTA($M$2:$M$136)&lt;ROW(M33),"",INDEX($AG$1:$AG$136,SMALL(IF($M$2:$M$136&lt;&gt;"",ROW($M$2:$M$136)),ROW(M33))))</f>
        <v>#NUM!</v>
      </c>
      <c r="AH176" s="12" t="e">
        <f t="array" ref="AH176">IF(COUNTA($M$2:$M$136)&lt;ROW(M33),"",INDEX($AH$1:$AH$136,SMALL(IF($M$2:$M$136&lt;&gt;"",ROW($M$2:$M$136)),ROW(M33))))</f>
        <v>#NUM!</v>
      </c>
      <c r="AI176" s="12" t="e">
        <f t="array" ref="AI176">IF(COUNTA($M$2:$M$136)&lt;ROW(M33),"",INDEX($AI$1:$AI$136,SMALL(IF($M$2:$M$136&lt;&gt;"",ROW($M$2:$M$136)),ROW(M33))))</f>
        <v>#NUM!</v>
      </c>
      <c r="AJ176" s="12" t="e">
        <f t="array" ref="AJ176">IF(COUNTA($M$2:$M$136)&lt;ROW(M33),"",INDEX($AJ$1:$AJ$136,SMALL(IF($M$2:$M$136&lt;&gt;"",ROW($M$2:$M$136)),ROW(M33))))</f>
        <v>#NUM!</v>
      </c>
      <c r="AK176" s="12" t="e">
        <f t="array" ref="AK176">IF(COUNTA($M$2:$M$136)&lt;ROW(M33),"",INDEX($AK$1:$AK$136,SMALL(IF($M$2:$M$136&lt;&gt;"",ROW($M$2:$M$136)),ROW(M33))))</f>
        <v>#NUM!</v>
      </c>
      <c r="AL176" s="12" t="e">
        <f t="array" ref="AL176">IF(COUNTA($M$2:$M$136)&lt;ROW(M33),"",INDEX($AL$1:$AL$136,SMALL(IF($M$2:$M$136&lt;&gt;"",ROW($M$2:$M$136)),ROW(M33))))</f>
        <v>#NUM!</v>
      </c>
      <c r="AM176" s="12" t="e">
        <f t="array" ref="AM176">IF(COUNTA($M$2:$M$136)&lt;ROW(M33),"",INDEX($AM$1:$AM$136,SMALL(IF($M$2:$M$136&lt;&gt;"",ROW($M$2:$M$136)),ROW(M33))))</f>
        <v>#NUM!</v>
      </c>
      <c r="AN176" s="12" t="e">
        <f t="array" ref="AN176">IF(COUNTA($M$2:$M$136)&lt;ROW(M33),"",INDEX($AN$1:$AN$136,SMALL(IF($M$2:$M$136&lt;&gt;"",ROW($M$2:$M$136)),ROW(M33))))</f>
        <v>#NUM!</v>
      </c>
      <c r="AO176" s="12" t="e">
        <f t="array" ref="AO176">IF(COUNTA($M$2:$M$136)&lt;ROW(M33),"",INDEX($AO$1:$AO$136,SMALL(IF($M$2:$M$136&lt;&gt;"",ROW($M$2:$M$136)),ROW(M33))))</f>
        <v>#NUM!</v>
      </c>
      <c r="AP176" s="12" t="e">
        <f t="array" ref="AP176">IF(COUNTA($M$2:$M$136)&lt;ROW(M33),"",INDEX($AP$1:$AP$136,SMALL(IF($M$2:$M$136&lt;&gt;"",ROW($M$2:$M$136)),ROW(M33))))</f>
        <v>#NUM!</v>
      </c>
      <c r="AQ176" s="12" t="e">
        <f t="array" ref="AQ176">IF(COUNTA($M$2:$M$136)&lt;ROW(M33),"",INDEX($AQ$1:$AQ$136,SMALL(IF($M$2:$M$136&lt;&gt;"",ROW($M$2:$M$136)),ROW(M33))))</f>
        <v>#NUM!</v>
      </c>
      <c r="AR176" s="12" t="e">
        <f t="array" ref="AR176">IF(COUNTA($M$2:$M$136)&lt;ROW(M33),"",INDEX($AR$1:$AR$136,SMALL(IF($M$2:$M$136&lt;&gt;"",ROW($M$2:$M$136)),ROW(M33))))</f>
        <v>#NUM!</v>
      </c>
      <c r="AS176" s="12" t="e">
        <f t="array" ref="AS176">IF(COUNTA($M$2:$M$136)&lt;ROW(N33),"",INDEX($AS$1:$AS$136,SMALL(IF($M$2:$M$136&lt;&gt;"",ROW($M$2:$M$136)),ROW(N33))))</f>
        <v>#NUM!</v>
      </c>
      <c r="AT176" s="12" t="e">
        <f t="array" ref="AT176">IF(COUNTA($AV$2:$AV$136)&lt;ROW(AV33),"",INDEX($AT$1:$AT$136,SMALL(IF($AV$2:$AV$136&lt;&gt;"",ROW($AV$2:$AV$136)),ROW(AV33))))</f>
        <v>#NUM!</v>
      </c>
      <c r="AU176" s="12" t="e">
        <f t="array" ref="AU176">IF(COUNTA($AV$2:$AV$136)&lt;ROW(AV33),"",INDEX($AU$1:$AU$136,SMALL(IF($AV$2:$AV$136&lt;&gt;"",ROW($AV$2:$AV$136)),ROW(AV33))))</f>
        <v>#NUM!</v>
      </c>
      <c r="AV176" s="12" t="e">
        <f t="array" ref="AV176">IF(COUNTA($AV$2:$AV$136)&lt;ROW(AV33),"",INDEX($AV$1:$AV$136,SMALL(IF($AV$2:$AV$136&lt;&gt;"",ROW($AV$2:$AV$136)),ROW(AV33))))</f>
        <v>#NUM!</v>
      </c>
    </row>
    <row r="177" spans="11:48" ht="12.75" customHeight="1" x14ac:dyDescent="0.15">
      <c r="K177" s="12" t="e">
        <f t="array" ref="K177">IF(COUNTA($M$2:$M$136)&lt;ROW(M34),"",INDEX($K$1:$K$136,SMALL(IF($M$2:$M$136&lt;&gt;"",ROW($M$2:$M$136)),ROW(M34))))</f>
        <v>#NUM!</v>
      </c>
      <c r="L177" s="12" t="e">
        <f t="array" ref="L177">IF(COUNTA($M$2:$M$136)&lt;ROW(M34),"",INDEX($L$1:$L$136,SMALL(IF($M$2:$M$136&lt;&gt;"",ROW($M$2:$M$136)),ROW(M34))))</f>
        <v>#NUM!</v>
      </c>
      <c r="M177" s="12" t="e">
        <f t="array" ref="M177">IF(COUNTA($M$2:$M$136)&lt;ROW(M34),"",INDEX($M$1:$M$136,SMALL(IF($M$2:$M$136&lt;&gt;"",ROW($M$2:$M$136)),ROW(M34))))</f>
        <v>#NUM!</v>
      </c>
      <c r="R177" s="12" t="e">
        <f t="array" ref="R177">IF(COUNTA($M$2:$M$136)&lt;ROW(M34),"",INDEX($R$1:$R$136,SMALL(IF($M$2:$M$136&lt;&gt;"",ROW($M$2:$M$136)),ROW(M34))))</f>
        <v>#NUM!</v>
      </c>
      <c r="S177" s="12" t="e">
        <f t="array" ref="S177">IF(COUNTA($M$2:$M$136)&lt;ROW(N34),"",INDEX($S$1:$S$136,SMALL(IF($M$2:$M$136&lt;&gt;"",ROW($M$2:$M$136)),ROW(N34))))</f>
        <v>#NUM!</v>
      </c>
      <c r="T177" s="12" t="e">
        <f t="array" ref="T177">IF(COUNTA($M$2:$M$136)&lt;ROW(M34),"",INDEX($T$1:$T$136,SMALL(IF($M$2:$M$136&lt;&gt;"",ROW($M$2:$M$136)),ROW(M34))))</f>
        <v>#NUM!</v>
      </c>
      <c r="U177" s="12" t="e">
        <f t="array" ref="U177">IF(COUNTA($M$2:$M$136)&lt;ROW(M34),"",INDEX($U$1:$U$136,SMALL(IF($M$2:$M$136&lt;&gt;"",ROW($M$2:$M$136)),ROW(M34))))</f>
        <v>#NUM!</v>
      </c>
      <c r="V177" s="12" t="e">
        <f t="array" ref="V177">IF(COUNTA($M$2:$M$136)&lt;ROW(M34),"",INDEX($V$1:$V$136,SMALL(IF($M$2:$M$136&lt;&gt;"",ROW($M$2:$M$136)),ROW(M34))))</f>
        <v>#NUM!</v>
      </c>
      <c r="W177" s="12" t="e">
        <f t="array" ref="W177">IF(COUNTA($M$2:$M$136)&lt;ROW(M34),"",INDEX($W$1:$W$136,SMALL(IF($M$2:$M$136&lt;&gt;"",ROW($M$2:$M$136)),ROW(M34))))</f>
        <v>#NUM!</v>
      </c>
      <c r="X177" s="12" t="e">
        <f t="array" ref="X177">IF(COUNTA($M$2:$M$136)&lt;ROW(M34),"",INDEX($X$1:$X$136,SMALL(IF($M$2:$M$136&lt;&gt;"",ROW($M$2:$M$136)),ROW(M34))))</f>
        <v>#NUM!</v>
      </c>
      <c r="Y177" s="12" t="e">
        <f t="array" ref="Y177">IF(COUNTA($M$2:$M$136)&lt;ROW(M34),"",INDEX($Y$1:$Y$136,SMALL(IF($M$2:$M$136&lt;&gt;"",ROW($M$2:$M$136)),ROW(M34))))</f>
        <v>#NUM!</v>
      </c>
      <c r="Z177" s="12" t="e">
        <f t="array" ref="Z177">IF(COUNTA($M$2:$M$136)&lt;ROW(M34),"",INDEX($Z$1:$Z$136,SMALL(IF($M$2:$M$136&lt;&gt;"",ROW($M$2:$M$136)),ROW(M34))))</f>
        <v>#NUM!</v>
      </c>
      <c r="AA177" s="12" t="e">
        <f t="array" ref="AA177">IF(COUNTA($M$2:$M$136)&lt;ROW(M34),"",INDEX($AA$1:$AA$136,SMALL(IF($M$2:$M$136&lt;&gt;"",ROW($M$2:$M$136)),ROW(M34))))</f>
        <v>#NUM!</v>
      </c>
      <c r="AB177" s="12" t="e">
        <f t="array" ref="AB177">IF(COUNTA($M$2:$M$136)&lt;ROW(M34),"",INDEX($AB$1:$AB$136,SMALL(IF($M$2:$M$136&lt;&gt;"",ROW($M$2:$M$136)),ROW(M34))))</f>
        <v>#NUM!</v>
      </c>
      <c r="AC177" s="12" t="e">
        <f t="array" ref="AC177">IF(COUNTA($M$2:$M$136)&lt;ROW(M34),"",INDEX($AC$1:$AC$136,SMALL(IF($M$2:$M$136&lt;&gt;"",ROW($M$2:$M$136)),ROW(M34))))</f>
        <v>#NUM!</v>
      </c>
      <c r="AD177" s="12" t="e">
        <f t="array" ref="AD177">IF(COUNTA($M$2:$M$136)&lt;ROW(M34),"",INDEX($AD$1:$AD$136,SMALL(IF($M$2:$M$136&lt;&gt;"",ROW($M$2:$M$136)),ROW(M34))))</f>
        <v>#NUM!</v>
      </c>
      <c r="AE177" s="12" t="e">
        <f t="array" ref="AE177">IF(COUNTA($M$2:$M$136)&lt;ROW(M34),"",INDEX($AE$1:$AE$136,SMALL(IF($M$2:$M$136&lt;&gt;"",ROW($M$2:$M$136)),ROW(M34))))</f>
        <v>#NUM!</v>
      </c>
      <c r="AF177" s="12" t="e">
        <f t="array" ref="AF177">IF(COUNTA($M$2:$M$136)&lt;ROW(M34),"",INDEX($AF$1:$AF$136,SMALL(IF($M$2:$M$136&lt;&gt;"",ROW($M$2:$M$136)),ROW(M34))))</f>
        <v>#NUM!</v>
      </c>
      <c r="AG177" s="12" t="e">
        <f t="array" ref="AG177">IF(COUNTA($M$2:$M$136)&lt;ROW(M34),"",INDEX($AG$1:$AG$136,SMALL(IF($M$2:$M$136&lt;&gt;"",ROW($M$2:$M$136)),ROW(M34))))</f>
        <v>#NUM!</v>
      </c>
      <c r="AH177" s="12" t="e">
        <f t="array" ref="AH177">IF(COUNTA($M$2:$M$136)&lt;ROW(M34),"",INDEX($AH$1:$AH$136,SMALL(IF($M$2:$M$136&lt;&gt;"",ROW($M$2:$M$136)),ROW(M34))))</f>
        <v>#NUM!</v>
      </c>
      <c r="AI177" s="12" t="e">
        <f t="array" ref="AI177">IF(COUNTA($M$2:$M$136)&lt;ROW(M34),"",INDEX($AI$1:$AI$136,SMALL(IF($M$2:$M$136&lt;&gt;"",ROW($M$2:$M$136)),ROW(M34))))</f>
        <v>#NUM!</v>
      </c>
      <c r="AJ177" s="12" t="e">
        <f t="array" ref="AJ177">IF(COUNTA($M$2:$M$136)&lt;ROW(M34),"",INDEX($AJ$1:$AJ$136,SMALL(IF($M$2:$M$136&lt;&gt;"",ROW($M$2:$M$136)),ROW(M34))))</f>
        <v>#NUM!</v>
      </c>
      <c r="AK177" s="12" t="e">
        <f t="array" ref="AK177">IF(COUNTA($M$2:$M$136)&lt;ROW(M34),"",INDEX($AK$1:$AK$136,SMALL(IF($M$2:$M$136&lt;&gt;"",ROW($M$2:$M$136)),ROW(M34))))</f>
        <v>#NUM!</v>
      </c>
      <c r="AL177" s="12" t="e">
        <f t="array" ref="AL177">IF(COUNTA($M$2:$M$136)&lt;ROW(M34),"",INDEX($AL$1:$AL$136,SMALL(IF($M$2:$M$136&lt;&gt;"",ROW($M$2:$M$136)),ROW(M34))))</f>
        <v>#NUM!</v>
      </c>
      <c r="AM177" s="12" t="e">
        <f t="array" ref="AM177">IF(COUNTA($M$2:$M$136)&lt;ROW(M34),"",INDEX($AM$1:$AM$136,SMALL(IF($M$2:$M$136&lt;&gt;"",ROW($M$2:$M$136)),ROW(M34))))</f>
        <v>#NUM!</v>
      </c>
      <c r="AN177" s="12" t="e">
        <f t="array" ref="AN177">IF(COUNTA($M$2:$M$136)&lt;ROW(M34),"",INDEX($AN$1:$AN$136,SMALL(IF($M$2:$M$136&lt;&gt;"",ROW($M$2:$M$136)),ROW(M34))))</f>
        <v>#NUM!</v>
      </c>
      <c r="AO177" s="12" t="e">
        <f t="array" ref="AO177">IF(COUNTA($M$2:$M$136)&lt;ROW(M34),"",INDEX($AO$1:$AO$136,SMALL(IF($M$2:$M$136&lt;&gt;"",ROW($M$2:$M$136)),ROW(M34))))</f>
        <v>#NUM!</v>
      </c>
      <c r="AP177" s="12" t="e">
        <f t="array" ref="AP177">IF(COUNTA($M$2:$M$136)&lt;ROW(M34),"",INDEX($AP$1:$AP$136,SMALL(IF($M$2:$M$136&lt;&gt;"",ROW($M$2:$M$136)),ROW(M34))))</f>
        <v>#NUM!</v>
      </c>
      <c r="AQ177" s="12" t="e">
        <f t="array" ref="AQ177">IF(COUNTA($M$2:$M$136)&lt;ROW(M34),"",INDEX($AQ$1:$AQ$136,SMALL(IF($M$2:$M$136&lt;&gt;"",ROW($M$2:$M$136)),ROW(M34))))</f>
        <v>#NUM!</v>
      </c>
      <c r="AR177" s="12" t="e">
        <f t="array" ref="AR177">IF(COUNTA($M$2:$M$136)&lt;ROW(M34),"",INDEX($AR$1:$AR$136,SMALL(IF($M$2:$M$136&lt;&gt;"",ROW($M$2:$M$136)),ROW(M34))))</f>
        <v>#NUM!</v>
      </c>
      <c r="AS177" s="12" t="e">
        <f t="array" ref="AS177">IF(COUNTA($M$2:$M$136)&lt;ROW(N34),"",INDEX($AS$1:$AS$136,SMALL(IF($M$2:$M$136&lt;&gt;"",ROW($M$2:$M$136)),ROW(N34))))</f>
        <v>#NUM!</v>
      </c>
      <c r="AT177" s="12" t="e">
        <f t="array" ref="AT177">IF(COUNTA($AV$2:$AV$136)&lt;ROW(AV34),"",INDEX($AT$1:$AT$136,SMALL(IF($AV$2:$AV$136&lt;&gt;"",ROW($AV$2:$AV$136)),ROW(AV34))))</f>
        <v>#NUM!</v>
      </c>
      <c r="AU177" s="12" t="e">
        <f t="array" ref="AU177">IF(COUNTA($AV$2:$AV$136)&lt;ROW(AV34),"",INDEX($AU$1:$AU$136,SMALL(IF($AV$2:$AV$136&lt;&gt;"",ROW($AV$2:$AV$136)),ROW(AV34))))</f>
        <v>#NUM!</v>
      </c>
      <c r="AV177" s="12" t="e">
        <f t="array" ref="AV177">IF(COUNTA($AV$2:$AV$136)&lt;ROW(AV34),"",INDEX($AV$1:$AV$136,SMALL(IF($AV$2:$AV$136&lt;&gt;"",ROW($AV$2:$AV$136)),ROW(AV34))))</f>
        <v>#NUM!</v>
      </c>
    </row>
    <row r="178" spans="11:48" ht="12.75" customHeight="1" x14ac:dyDescent="0.15">
      <c r="K178" s="12" t="e">
        <f t="array" ref="K178">IF(COUNTA($M$2:$M$136)&lt;ROW(M35),"",INDEX($K$1:$K$136,SMALL(IF($M$2:$M$136&lt;&gt;"",ROW($M$2:$M$136)),ROW(M35))))</f>
        <v>#NUM!</v>
      </c>
      <c r="L178" s="12" t="e">
        <f t="array" ref="L178">IF(COUNTA($M$2:$M$136)&lt;ROW(M35),"",INDEX($L$1:$L$136,SMALL(IF($M$2:$M$136&lt;&gt;"",ROW($M$2:$M$136)),ROW(M35))))</f>
        <v>#NUM!</v>
      </c>
      <c r="M178" s="12" t="e">
        <f t="array" ref="M178">IF(COUNTA($M$2:$M$136)&lt;ROW(M35),"",INDEX($M$1:$M$136,SMALL(IF($M$2:$M$136&lt;&gt;"",ROW($M$2:$M$136)),ROW(M35))))</f>
        <v>#NUM!</v>
      </c>
      <c r="R178" s="12" t="e">
        <f t="array" ref="R178">IF(COUNTA($M$2:$M$136)&lt;ROW(M35),"",INDEX($R$1:$R$136,SMALL(IF($M$2:$M$136&lt;&gt;"",ROW($M$2:$M$136)),ROW(M35))))</f>
        <v>#NUM!</v>
      </c>
      <c r="S178" s="12" t="e">
        <f t="array" ref="S178">IF(COUNTA($M$2:$M$136)&lt;ROW(N35),"",INDEX($S$1:$S$136,SMALL(IF($M$2:$M$136&lt;&gt;"",ROW($M$2:$M$136)),ROW(N35))))</f>
        <v>#NUM!</v>
      </c>
      <c r="T178" s="12" t="e">
        <f t="array" ref="T178">IF(COUNTA($M$2:$M$136)&lt;ROW(M35),"",INDEX($T$1:$T$136,SMALL(IF($M$2:$M$136&lt;&gt;"",ROW($M$2:$M$136)),ROW(M35))))</f>
        <v>#NUM!</v>
      </c>
      <c r="U178" s="12" t="e">
        <f t="array" ref="U178">IF(COUNTA($M$2:$M$136)&lt;ROW(M35),"",INDEX($U$1:$U$136,SMALL(IF($M$2:$M$136&lt;&gt;"",ROW($M$2:$M$136)),ROW(M35))))</f>
        <v>#NUM!</v>
      </c>
      <c r="V178" s="12" t="e">
        <f t="array" ref="V178">IF(COUNTA($M$2:$M$136)&lt;ROW(M35),"",INDEX($V$1:$V$136,SMALL(IF($M$2:$M$136&lt;&gt;"",ROW($M$2:$M$136)),ROW(M35))))</f>
        <v>#NUM!</v>
      </c>
      <c r="W178" s="12" t="e">
        <f t="array" ref="W178">IF(COUNTA($M$2:$M$136)&lt;ROW(M35),"",INDEX($W$1:$W$136,SMALL(IF($M$2:$M$136&lt;&gt;"",ROW($M$2:$M$136)),ROW(M35))))</f>
        <v>#NUM!</v>
      </c>
      <c r="X178" s="12" t="e">
        <f t="array" ref="X178">IF(COUNTA($M$2:$M$136)&lt;ROW(M35),"",INDEX($X$1:$X$136,SMALL(IF($M$2:$M$136&lt;&gt;"",ROW($M$2:$M$136)),ROW(M35))))</f>
        <v>#NUM!</v>
      </c>
      <c r="Y178" s="12" t="e">
        <f t="array" ref="Y178">IF(COUNTA($M$2:$M$136)&lt;ROW(M35),"",INDEX($Y$1:$Y$136,SMALL(IF($M$2:$M$136&lt;&gt;"",ROW($M$2:$M$136)),ROW(M35))))</f>
        <v>#NUM!</v>
      </c>
      <c r="Z178" s="12" t="e">
        <f t="array" ref="Z178">IF(COUNTA($M$2:$M$136)&lt;ROW(M35),"",INDEX($Z$1:$Z$136,SMALL(IF($M$2:$M$136&lt;&gt;"",ROW($M$2:$M$136)),ROW(M35))))</f>
        <v>#NUM!</v>
      </c>
      <c r="AA178" s="12" t="e">
        <f t="array" ref="AA178">IF(COUNTA($M$2:$M$136)&lt;ROW(M35),"",INDEX($AA$1:$AA$136,SMALL(IF($M$2:$M$136&lt;&gt;"",ROW($M$2:$M$136)),ROW(M35))))</f>
        <v>#NUM!</v>
      </c>
      <c r="AB178" s="12" t="e">
        <f t="array" ref="AB178">IF(COUNTA($M$2:$M$136)&lt;ROW(M35),"",INDEX($AB$1:$AB$136,SMALL(IF($M$2:$M$136&lt;&gt;"",ROW($M$2:$M$136)),ROW(M35))))</f>
        <v>#NUM!</v>
      </c>
      <c r="AC178" s="12" t="e">
        <f t="array" ref="AC178">IF(COUNTA($M$2:$M$136)&lt;ROW(M35),"",INDEX($AC$1:$AC$136,SMALL(IF($M$2:$M$136&lt;&gt;"",ROW($M$2:$M$136)),ROW(M35))))</f>
        <v>#NUM!</v>
      </c>
      <c r="AD178" s="12" t="e">
        <f t="array" ref="AD178">IF(COUNTA($M$2:$M$136)&lt;ROW(M35),"",INDEX($AD$1:$AD$136,SMALL(IF($M$2:$M$136&lt;&gt;"",ROW($M$2:$M$136)),ROW(M35))))</f>
        <v>#NUM!</v>
      </c>
      <c r="AE178" s="12" t="e">
        <f t="array" ref="AE178">IF(COUNTA($M$2:$M$136)&lt;ROW(M35),"",INDEX($AE$1:$AE$136,SMALL(IF($M$2:$M$136&lt;&gt;"",ROW($M$2:$M$136)),ROW(M35))))</f>
        <v>#NUM!</v>
      </c>
      <c r="AF178" s="12" t="e">
        <f t="array" ref="AF178">IF(COUNTA($M$2:$M$136)&lt;ROW(M35),"",INDEX($AF$1:$AF$136,SMALL(IF($M$2:$M$136&lt;&gt;"",ROW($M$2:$M$136)),ROW(M35))))</f>
        <v>#NUM!</v>
      </c>
      <c r="AG178" s="12" t="e">
        <f t="array" ref="AG178">IF(COUNTA($M$2:$M$136)&lt;ROW(M35),"",INDEX($AG$1:$AG$136,SMALL(IF($M$2:$M$136&lt;&gt;"",ROW($M$2:$M$136)),ROW(M35))))</f>
        <v>#NUM!</v>
      </c>
      <c r="AH178" s="12" t="e">
        <f t="array" ref="AH178">IF(COUNTA($M$2:$M$136)&lt;ROW(M35),"",INDEX($AH$1:$AH$136,SMALL(IF($M$2:$M$136&lt;&gt;"",ROW($M$2:$M$136)),ROW(M35))))</f>
        <v>#NUM!</v>
      </c>
      <c r="AI178" s="12" t="e">
        <f t="array" ref="AI178">IF(COUNTA($M$2:$M$136)&lt;ROW(M35),"",INDEX($AI$1:$AI$136,SMALL(IF($M$2:$M$136&lt;&gt;"",ROW($M$2:$M$136)),ROW(M35))))</f>
        <v>#NUM!</v>
      </c>
      <c r="AJ178" s="12" t="e">
        <f t="array" ref="AJ178">IF(COUNTA($M$2:$M$136)&lt;ROW(M35),"",INDEX($AJ$1:$AJ$136,SMALL(IF($M$2:$M$136&lt;&gt;"",ROW($M$2:$M$136)),ROW(M35))))</f>
        <v>#NUM!</v>
      </c>
      <c r="AK178" s="12" t="e">
        <f t="array" ref="AK178">IF(COUNTA($M$2:$M$136)&lt;ROW(M35),"",INDEX($AK$1:$AK$136,SMALL(IF($M$2:$M$136&lt;&gt;"",ROW($M$2:$M$136)),ROW(M35))))</f>
        <v>#NUM!</v>
      </c>
      <c r="AL178" s="12" t="e">
        <f t="array" ref="AL178">IF(COUNTA($M$2:$M$136)&lt;ROW(M35),"",INDEX($AL$1:$AL$136,SMALL(IF($M$2:$M$136&lt;&gt;"",ROW($M$2:$M$136)),ROW(M35))))</f>
        <v>#NUM!</v>
      </c>
      <c r="AM178" s="12" t="e">
        <f t="array" ref="AM178">IF(COUNTA($M$2:$M$136)&lt;ROW(M35),"",INDEX($AM$1:$AM$136,SMALL(IF($M$2:$M$136&lt;&gt;"",ROW($M$2:$M$136)),ROW(M35))))</f>
        <v>#NUM!</v>
      </c>
      <c r="AN178" s="12" t="e">
        <f t="array" ref="AN178">IF(COUNTA($M$2:$M$136)&lt;ROW(M35),"",INDEX($AN$1:$AN$136,SMALL(IF($M$2:$M$136&lt;&gt;"",ROW($M$2:$M$136)),ROW(M35))))</f>
        <v>#NUM!</v>
      </c>
      <c r="AO178" s="12" t="e">
        <f t="array" ref="AO178">IF(COUNTA($M$2:$M$136)&lt;ROW(M35),"",INDEX($AO$1:$AO$136,SMALL(IF($M$2:$M$136&lt;&gt;"",ROW($M$2:$M$136)),ROW(M35))))</f>
        <v>#NUM!</v>
      </c>
      <c r="AP178" s="12" t="e">
        <f t="array" ref="AP178">IF(COUNTA($M$2:$M$136)&lt;ROW(M35),"",INDEX($AP$1:$AP$136,SMALL(IF($M$2:$M$136&lt;&gt;"",ROW($M$2:$M$136)),ROW(M35))))</f>
        <v>#NUM!</v>
      </c>
      <c r="AQ178" s="12" t="e">
        <f t="array" ref="AQ178">IF(COUNTA($M$2:$M$136)&lt;ROW(M35),"",INDEX($AQ$1:$AQ$136,SMALL(IF($M$2:$M$136&lt;&gt;"",ROW($M$2:$M$136)),ROW(M35))))</f>
        <v>#NUM!</v>
      </c>
      <c r="AR178" s="12" t="e">
        <f t="array" ref="AR178">IF(COUNTA($M$2:$M$136)&lt;ROW(M35),"",INDEX($AR$1:$AR$136,SMALL(IF($M$2:$M$136&lt;&gt;"",ROW($M$2:$M$136)),ROW(M35))))</f>
        <v>#NUM!</v>
      </c>
      <c r="AS178" s="12" t="e">
        <f t="array" ref="AS178">IF(COUNTA($M$2:$M$136)&lt;ROW(N35),"",INDEX($AS$1:$AS$136,SMALL(IF($M$2:$M$136&lt;&gt;"",ROW($M$2:$M$136)),ROW(N35))))</f>
        <v>#NUM!</v>
      </c>
      <c r="AT178" s="12" t="e">
        <f t="array" ref="AT178">IF(COUNTA($AV$2:$AV$136)&lt;ROW(AV35),"",INDEX($AT$1:$AT$136,SMALL(IF($AV$2:$AV$136&lt;&gt;"",ROW($AV$2:$AV$136)),ROW(AV35))))</f>
        <v>#NUM!</v>
      </c>
      <c r="AU178" s="12" t="e">
        <f t="array" ref="AU178">IF(COUNTA($AV$2:$AV$136)&lt;ROW(AV35),"",INDEX($AU$1:$AU$136,SMALL(IF($AV$2:$AV$136&lt;&gt;"",ROW($AV$2:$AV$136)),ROW(AV35))))</f>
        <v>#NUM!</v>
      </c>
      <c r="AV178" s="12" t="e">
        <f t="array" ref="AV178">IF(COUNTA($AV$2:$AV$136)&lt;ROW(AV35),"",INDEX($AV$1:$AV$136,SMALL(IF($AV$2:$AV$136&lt;&gt;"",ROW($AV$2:$AV$136)),ROW(AV35))))</f>
        <v>#NUM!</v>
      </c>
    </row>
    <row r="179" spans="11:48" ht="12.75" customHeight="1" x14ac:dyDescent="0.15">
      <c r="K179" s="12" t="e">
        <f t="array" ref="K179">IF(COUNTA($M$2:$M$136)&lt;ROW(M36),"",INDEX($K$1:$K$136,SMALL(IF($M$2:$M$136&lt;&gt;"",ROW($M$2:$M$136)),ROW(M36))))</f>
        <v>#NUM!</v>
      </c>
      <c r="L179" s="12" t="e">
        <f t="array" ref="L179">IF(COUNTA($M$2:$M$136)&lt;ROW(M36),"",INDEX($L$1:$L$136,SMALL(IF($M$2:$M$136&lt;&gt;"",ROW($M$2:$M$136)),ROW(M36))))</f>
        <v>#NUM!</v>
      </c>
      <c r="M179" s="12" t="e">
        <f t="array" ref="M179">IF(COUNTA($M$2:$M$136)&lt;ROW(M36),"",INDEX($M$1:$M$136,SMALL(IF($M$2:$M$136&lt;&gt;"",ROW($M$2:$M$136)),ROW(M36))))</f>
        <v>#NUM!</v>
      </c>
      <c r="R179" s="12" t="e">
        <f t="array" ref="R179">IF(COUNTA($M$2:$M$136)&lt;ROW(M36),"",INDEX($R$1:$R$136,SMALL(IF($M$2:$M$136&lt;&gt;"",ROW($M$2:$M$136)),ROW(M36))))</f>
        <v>#NUM!</v>
      </c>
      <c r="S179" s="12" t="e">
        <f t="array" ref="S179">IF(COUNTA($M$2:$M$136)&lt;ROW(N36),"",INDEX($S$1:$S$136,SMALL(IF($M$2:$M$136&lt;&gt;"",ROW($M$2:$M$136)),ROW(N36))))</f>
        <v>#NUM!</v>
      </c>
      <c r="T179" s="12" t="e">
        <f t="array" ref="T179">IF(COUNTA($M$2:$M$136)&lt;ROW(M36),"",INDEX($T$1:$T$136,SMALL(IF($M$2:$M$136&lt;&gt;"",ROW($M$2:$M$136)),ROW(M36))))</f>
        <v>#NUM!</v>
      </c>
      <c r="U179" s="12" t="e">
        <f t="array" ref="U179">IF(COUNTA($M$2:$M$136)&lt;ROW(M36),"",INDEX($U$1:$U$136,SMALL(IF($M$2:$M$136&lt;&gt;"",ROW($M$2:$M$136)),ROW(M36))))</f>
        <v>#NUM!</v>
      </c>
      <c r="V179" s="12" t="e">
        <f t="array" ref="V179">IF(COUNTA($M$2:$M$136)&lt;ROW(M36),"",INDEX($V$1:$V$136,SMALL(IF($M$2:$M$136&lt;&gt;"",ROW($M$2:$M$136)),ROW(M36))))</f>
        <v>#NUM!</v>
      </c>
      <c r="W179" s="12" t="e">
        <f t="array" ref="W179">IF(COUNTA($M$2:$M$136)&lt;ROW(M36),"",INDEX($W$1:$W$136,SMALL(IF($M$2:$M$136&lt;&gt;"",ROW($M$2:$M$136)),ROW(M36))))</f>
        <v>#NUM!</v>
      </c>
      <c r="X179" s="12" t="e">
        <f t="array" ref="X179">IF(COUNTA($M$2:$M$136)&lt;ROW(M36),"",INDEX($X$1:$X$136,SMALL(IF($M$2:$M$136&lt;&gt;"",ROW($M$2:$M$136)),ROW(M36))))</f>
        <v>#NUM!</v>
      </c>
      <c r="Y179" s="12" t="e">
        <f t="array" ref="Y179">IF(COUNTA($M$2:$M$136)&lt;ROW(M36),"",INDEX($Y$1:$Y$136,SMALL(IF($M$2:$M$136&lt;&gt;"",ROW($M$2:$M$136)),ROW(M36))))</f>
        <v>#NUM!</v>
      </c>
      <c r="Z179" s="12" t="e">
        <f t="array" ref="Z179">IF(COUNTA($M$2:$M$136)&lt;ROW(M36),"",INDEX($Z$1:$Z$136,SMALL(IF($M$2:$M$136&lt;&gt;"",ROW($M$2:$M$136)),ROW(M36))))</f>
        <v>#NUM!</v>
      </c>
      <c r="AA179" s="12" t="e">
        <f t="array" ref="AA179">IF(COUNTA($M$2:$M$136)&lt;ROW(M36),"",INDEX($AA$1:$AA$136,SMALL(IF($M$2:$M$136&lt;&gt;"",ROW($M$2:$M$136)),ROW(M36))))</f>
        <v>#NUM!</v>
      </c>
      <c r="AB179" s="12" t="e">
        <f t="array" ref="AB179">IF(COUNTA($M$2:$M$136)&lt;ROW(M36),"",INDEX($AB$1:$AB$136,SMALL(IF($M$2:$M$136&lt;&gt;"",ROW($M$2:$M$136)),ROW(M36))))</f>
        <v>#NUM!</v>
      </c>
      <c r="AC179" s="12" t="e">
        <f t="array" ref="AC179">IF(COUNTA($M$2:$M$136)&lt;ROW(M36),"",INDEX($AC$1:$AC$136,SMALL(IF($M$2:$M$136&lt;&gt;"",ROW($M$2:$M$136)),ROW(M36))))</f>
        <v>#NUM!</v>
      </c>
      <c r="AD179" s="12" t="e">
        <f t="array" ref="AD179">IF(COUNTA($M$2:$M$136)&lt;ROW(M36),"",INDEX($AD$1:$AD$136,SMALL(IF($M$2:$M$136&lt;&gt;"",ROW($M$2:$M$136)),ROW(M36))))</f>
        <v>#NUM!</v>
      </c>
      <c r="AE179" s="12" t="e">
        <f t="array" ref="AE179">IF(COUNTA($M$2:$M$136)&lt;ROW(M36),"",INDEX($AE$1:$AE$136,SMALL(IF($M$2:$M$136&lt;&gt;"",ROW($M$2:$M$136)),ROW(M36))))</f>
        <v>#NUM!</v>
      </c>
      <c r="AF179" s="12" t="e">
        <f t="array" ref="AF179">IF(COUNTA($M$2:$M$136)&lt;ROW(M36),"",INDEX($AF$1:$AF$136,SMALL(IF($M$2:$M$136&lt;&gt;"",ROW($M$2:$M$136)),ROW(M36))))</f>
        <v>#NUM!</v>
      </c>
      <c r="AG179" s="12" t="e">
        <f t="array" ref="AG179">IF(COUNTA($M$2:$M$136)&lt;ROW(M36),"",INDEX($AG$1:$AG$136,SMALL(IF($M$2:$M$136&lt;&gt;"",ROW($M$2:$M$136)),ROW(M36))))</f>
        <v>#NUM!</v>
      </c>
      <c r="AH179" s="12" t="e">
        <f t="array" ref="AH179">IF(COUNTA($M$2:$M$136)&lt;ROW(M36),"",INDEX($AH$1:$AH$136,SMALL(IF($M$2:$M$136&lt;&gt;"",ROW($M$2:$M$136)),ROW(M36))))</f>
        <v>#NUM!</v>
      </c>
      <c r="AI179" s="12" t="e">
        <f t="array" ref="AI179">IF(COUNTA($M$2:$M$136)&lt;ROW(M36),"",INDEX($AI$1:$AI$136,SMALL(IF($M$2:$M$136&lt;&gt;"",ROW($M$2:$M$136)),ROW(M36))))</f>
        <v>#NUM!</v>
      </c>
      <c r="AJ179" s="12" t="e">
        <f t="array" ref="AJ179">IF(COUNTA($M$2:$M$136)&lt;ROW(M36),"",INDEX($AJ$1:$AJ$136,SMALL(IF($M$2:$M$136&lt;&gt;"",ROW($M$2:$M$136)),ROW(M36))))</f>
        <v>#NUM!</v>
      </c>
      <c r="AK179" s="12" t="e">
        <f t="array" ref="AK179">IF(COUNTA($M$2:$M$136)&lt;ROW(M36),"",INDEX($AK$1:$AK$136,SMALL(IF($M$2:$M$136&lt;&gt;"",ROW($M$2:$M$136)),ROW(M36))))</f>
        <v>#NUM!</v>
      </c>
      <c r="AL179" s="12" t="e">
        <f t="array" ref="AL179">IF(COUNTA($M$2:$M$136)&lt;ROW(M36),"",INDEX($AL$1:$AL$136,SMALL(IF($M$2:$M$136&lt;&gt;"",ROW($M$2:$M$136)),ROW(M36))))</f>
        <v>#NUM!</v>
      </c>
      <c r="AM179" s="12" t="e">
        <f t="array" ref="AM179">IF(COUNTA($M$2:$M$136)&lt;ROW(M36),"",INDEX($AM$1:$AM$136,SMALL(IF($M$2:$M$136&lt;&gt;"",ROW($M$2:$M$136)),ROW(M36))))</f>
        <v>#NUM!</v>
      </c>
      <c r="AN179" s="12" t="e">
        <f t="array" ref="AN179">IF(COUNTA($M$2:$M$136)&lt;ROW(M36),"",INDEX($AN$1:$AN$136,SMALL(IF($M$2:$M$136&lt;&gt;"",ROW($M$2:$M$136)),ROW(M36))))</f>
        <v>#NUM!</v>
      </c>
      <c r="AO179" s="12" t="e">
        <f t="array" ref="AO179">IF(COUNTA($M$2:$M$136)&lt;ROW(M36),"",INDEX($AO$1:$AO$136,SMALL(IF($M$2:$M$136&lt;&gt;"",ROW($M$2:$M$136)),ROW(M36))))</f>
        <v>#NUM!</v>
      </c>
      <c r="AP179" s="12" t="e">
        <f t="array" ref="AP179">IF(COUNTA($M$2:$M$136)&lt;ROW(M36),"",INDEX($AP$1:$AP$136,SMALL(IF($M$2:$M$136&lt;&gt;"",ROW($M$2:$M$136)),ROW(M36))))</f>
        <v>#NUM!</v>
      </c>
      <c r="AQ179" s="12" t="e">
        <f t="array" ref="AQ179">IF(COUNTA($M$2:$M$136)&lt;ROW(M36),"",INDEX($AQ$1:$AQ$136,SMALL(IF($M$2:$M$136&lt;&gt;"",ROW($M$2:$M$136)),ROW(M36))))</f>
        <v>#NUM!</v>
      </c>
      <c r="AR179" s="12" t="e">
        <f t="array" ref="AR179">IF(COUNTA($M$2:$M$136)&lt;ROW(M36),"",INDEX($AR$1:$AR$136,SMALL(IF($M$2:$M$136&lt;&gt;"",ROW($M$2:$M$136)),ROW(M36))))</f>
        <v>#NUM!</v>
      </c>
      <c r="AS179" s="12" t="e">
        <f t="array" ref="AS179">IF(COUNTA($M$2:$M$136)&lt;ROW(N36),"",INDEX($AS$1:$AS$136,SMALL(IF($M$2:$M$136&lt;&gt;"",ROW($M$2:$M$136)),ROW(N36))))</f>
        <v>#NUM!</v>
      </c>
      <c r="AT179" s="12" t="e">
        <f t="array" ref="AT179">IF(COUNTA($AV$2:$AV$136)&lt;ROW(AV36),"",INDEX($AT$1:$AT$136,SMALL(IF($AV$2:$AV$136&lt;&gt;"",ROW($AV$2:$AV$136)),ROW(AV36))))</f>
        <v>#NUM!</v>
      </c>
      <c r="AU179" s="12" t="e">
        <f t="array" ref="AU179">IF(COUNTA($AV$2:$AV$136)&lt;ROW(AV36),"",INDEX($AU$1:$AU$136,SMALL(IF($AV$2:$AV$136&lt;&gt;"",ROW($AV$2:$AV$136)),ROW(AV36))))</f>
        <v>#NUM!</v>
      </c>
      <c r="AV179" s="12" t="e">
        <f t="array" ref="AV179">IF(COUNTA($AV$2:$AV$136)&lt;ROW(AV36),"",INDEX($AV$1:$AV$136,SMALL(IF($AV$2:$AV$136&lt;&gt;"",ROW($AV$2:$AV$136)),ROW(AV36))))</f>
        <v>#NUM!</v>
      </c>
    </row>
    <row r="182" spans="11:48" ht="12.75" customHeight="1" x14ac:dyDescent="0.15">
      <c r="O182" s="403" t="s">
        <v>903</v>
      </c>
      <c r="T182" s="12" t="str">
        <f>仕様書作成!CQ24</f>
        <v/>
      </c>
      <c r="U182" s="12" t="str">
        <f>仕様書作成!CR24</f>
        <v/>
      </c>
      <c r="V182" s="12" t="str">
        <f>仕様書作成!CS24</f>
        <v/>
      </c>
      <c r="W182" s="12" t="str">
        <f>仕様書作成!CT24</f>
        <v/>
      </c>
      <c r="X182" s="12" t="str">
        <f>仕様書作成!CU24</f>
        <v/>
      </c>
      <c r="Y182" s="12" t="str">
        <f>仕様書作成!CV24</f>
        <v/>
      </c>
      <c r="Z182" s="12" t="str">
        <f>仕様書作成!CW24</f>
        <v/>
      </c>
      <c r="AA182" s="12" t="str">
        <f>仕様書作成!CX24</f>
        <v/>
      </c>
      <c r="AB182" s="12" t="str">
        <f>仕様書作成!CY24</f>
        <v/>
      </c>
      <c r="AC182" s="12" t="str">
        <f>仕様書作成!CZ24</f>
        <v/>
      </c>
      <c r="AD182" s="12" t="str">
        <f>仕様書作成!DA24</f>
        <v/>
      </c>
      <c r="AE182" s="12" t="str">
        <f>仕様書作成!DB24</f>
        <v/>
      </c>
      <c r="AF182" s="12" t="str">
        <f>仕様書作成!DC24</f>
        <v/>
      </c>
      <c r="AG182" s="12" t="str">
        <f>仕様書作成!DD24</f>
        <v/>
      </c>
      <c r="AH182" s="12" t="str">
        <f>仕様書作成!DE24</f>
        <v/>
      </c>
      <c r="AI182" s="12" t="str">
        <f>仕様書作成!DF24</f>
        <v/>
      </c>
      <c r="AJ182" s="12" t="str">
        <f>仕様書作成!DG24</f>
        <v/>
      </c>
      <c r="AK182" s="12" t="str">
        <f>仕様書作成!DH24</f>
        <v/>
      </c>
      <c r="AL182" s="12" t="str">
        <f>仕様書作成!DI24</f>
        <v/>
      </c>
      <c r="AM182" s="12" t="str">
        <f>仕様書作成!DJ24</f>
        <v/>
      </c>
      <c r="AN182" s="12" t="str">
        <f>仕様書作成!DK24</f>
        <v/>
      </c>
      <c r="AO182" s="12" t="str">
        <f>仕様書作成!DL24</f>
        <v/>
      </c>
      <c r="AP182" s="12" t="str">
        <f>仕様書作成!DM24</f>
        <v/>
      </c>
      <c r="AQ182" s="12" t="str">
        <f>仕様書作成!DN24</f>
        <v/>
      </c>
    </row>
    <row r="183" spans="11:48" ht="12.75" customHeight="1" x14ac:dyDescent="0.15">
      <c r="O183" s="403" t="s">
        <v>365</v>
      </c>
      <c r="T183" s="12" t="str">
        <f>仕様書作成!CQ25</f>
        <v/>
      </c>
      <c r="U183" s="12" t="str">
        <f>仕様書作成!CR25</f>
        <v/>
      </c>
      <c r="V183" s="12" t="str">
        <f>仕様書作成!CS25</f>
        <v/>
      </c>
      <c r="W183" s="12" t="str">
        <f>仕様書作成!CT25</f>
        <v/>
      </c>
      <c r="X183" s="12" t="str">
        <f>仕様書作成!CU25</f>
        <v/>
      </c>
      <c r="Y183" s="12" t="str">
        <f>仕様書作成!CV25</f>
        <v/>
      </c>
      <c r="Z183" s="12" t="str">
        <f>仕様書作成!CW25</f>
        <v/>
      </c>
      <c r="AA183" s="12" t="str">
        <f>仕様書作成!CX25</f>
        <v/>
      </c>
      <c r="AB183" s="12" t="str">
        <f>仕様書作成!CY25</f>
        <v/>
      </c>
      <c r="AC183" s="12" t="str">
        <f>仕様書作成!CZ25</f>
        <v/>
      </c>
      <c r="AD183" s="12" t="str">
        <f>仕様書作成!DA25</f>
        <v/>
      </c>
      <c r="AE183" s="12" t="str">
        <f>仕様書作成!DB25</f>
        <v/>
      </c>
      <c r="AF183" s="12" t="str">
        <f>仕様書作成!DC25</f>
        <v/>
      </c>
      <c r="AG183" s="12" t="str">
        <f>仕様書作成!DD25</f>
        <v/>
      </c>
      <c r="AH183" s="12" t="str">
        <f>仕様書作成!DE25</f>
        <v/>
      </c>
      <c r="AI183" s="12" t="str">
        <f>仕様書作成!DF25</f>
        <v/>
      </c>
      <c r="AJ183" s="12" t="str">
        <f>仕様書作成!DG25</f>
        <v/>
      </c>
      <c r="AK183" s="12" t="str">
        <f>仕様書作成!DH25</f>
        <v/>
      </c>
      <c r="AL183" s="12" t="str">
        <f>仕様書作成!DI25</f>
        <v/>
      </c>
      <c r="AM183" s="12" t="str">
        <f>仕様書作成!DJ25</f>
        <v/>
      </c>
      <c r="AN183" s="12" t="str">
        <f>仕様書作成!DK25</f>
        <v/>
      </c>
      <c r="AO183" s="12" t="str">
        <f>仕様書作成!DL25</f>
        <v/>
      </c>
      <c r="AP183" s="12" t="str">
        <f>仕様書作成!DM25</f>
        <v/>
      </c>
      <c r="AQ183" s="12" t="str">
        <f>仕様書作成!DN25</f>
        <v/>
      </c>
    </row>
    <row r="184" spans="11:48" ht="12.75" customHeight="1" x14ac:dyDescent="0.15">
      <c r="O184" s="403" t="s">
        <v>366</v>
      </c>
      <c r="T184" s="12" t="str">
        <f>仕様書作成!CQ26</f>
        <v/>
      </c>
      <c r="U184" s="12" t="str">
        <f>仕様書作成!CR26</f>
        <v/>
      </c>
      <c r="V184" s="12" t="str">
        <f>仕様書作成!CS26</f>
        <v/>
      </c>
      <c r="W184" s="12" t="str">
        <f>仕様書作成!CT26</f>
        <v/>
      </c>
      <c r="X184" s="12" t="str">
        <f>仕様書作成!CU26</f>
        <v/>
      </c>
      <c r="Y184" s="12" t="str">
        <f>仕様書作成!CV26</f>
        <v/>
      </c>
      <c r="Z184" s="12" t="str">
        <f>仕様書作成!CW26</f>
        <v/>
      </c>
      <c r="AA184" s="12" t="str">
        <f>仕様書作成!CX26</f>
        <v/>
      </c>
      <c r="AB184" s="12" t="str">
        <f>仕様書作成!CY26</f>
        <v/>
      </c>
      <c r="AC184" s="12" t="str">
        <f>仕様書作成!CZ26</f>
        <v/>
      </c>
      <c r="AD184" s="12" t="str">
        <f>仕様書作成!DA26</f>
        <v/>
      </c>
      <c r="AE184" s="12" t="str">
        <f>仕様書作成!DB26</f>
        <v/>
      </c>
      <c r="AF184" s="12" t="str">
        <f>仕様書作成!DC26</f>
        <v/>
      </c>
      <c r="AG184" s="12" t="str">
        <f>仕様書作成!DD26</f>
        <v/>
      </c>
      <c r="AH184" s="12" t="str">
        <f>仕様書作成!DE26</f>
        <v/>
      </c>
      <c r="AI184" s="12" t="str">
        <f>仕様書作成!DF26</f>
        <v/>
      </c>
      <c r="AJ184" s="12" t="str">
        <f>仕様書作成!DG26</f>
        <v/>
      </c>
      <c r="AK184" s="12" t="str">
        <f>仕様書作成!DH26</f>
        <v/>
      </c>
      <c r="AL184" s="12" t="str">
        <f>仕様書作成!DI26</f>
        <v/>
      </c>
      <c r="AM184" s="12" t="str">
        <f>仕様書作成!DJ26</f>
        <v/>
      </c>
      <c r="AN184" s="12" t="str">
        <f>仕様書作成!DK26</f>
        <v/>
      </c>
      <c r="AO184" s="12" t="str">
        <f>仕様書作成!DL26</f>
        <v/>
      </c>
      <c r="AP184" s="12" t="str">
        <f>仕様書作成!DM26</f>
        <v/>
      </c>
      <c r="AQ184" s="12" t="str">
        <f>仕様書作成!DN26</f>
        <v/>
      </c>
    </row>
    <row r="185" spans="11:48" ht="12.75" customHeight="1" x14ac:dyDescent="0.15">
      <c r="O185" s="404" t="s">
        <v>904</v>
      </c>
      <c r="T185" s="12" t="str">
        <f>仕様書作成!CQ28</f>
        <v/>
      </c>
      <c r="U185" s="12" t="str">
        <f>仕様書作成!CR28</f>
        <v/>
      </c>
      <c r="V185" s="12" t="str">
        <f>仕様書作成!CS28</f>
        <v/>
      </c>
      <c r="W185" s="12" t="str">
        <f>仕様書作成!CT28</f>
        <v/>
      </c>
      <c r="X185" s="12" t="str">
        <f>仕様書作成!CU28</f>
        <v/>
      </c>
      <c r="Y185" s="12" t="str">
        <f>仕様書作成!CV28</f>
        <v/>
      </c>
      <c r="Z185" s="12" t="str">
        <f>仕様書作成!CW28</f>
        <v/>
      </c>
      <c r="AA185" s="12" t="str">
        <f>仕様書作成!CX28</f>
        <v/>
      </c>
      <c r="AB185" s="12" t="str">
        <f>仕様書作成!CY28</f>
        <v/>
      </c>
      <c r="AC185" s="12" t="str">
        <f>仕様書作成!CZ28</f>
        <v/>
      </c>
      <c r="AD185" s="12" t="str">
        <f>仕様書作成!DA28</f>
        <v/>
      </c>
      <c r="AE185" s="12" t="str">
        <f>仕様書作成!DB28</f>
        <v/>
      </c>
      <c r="AF185" s="12" t="str">
        <f>仕様書作成!DC28</f>
        <v/>
      </c>
      <c r="AG185" s="12" t="str">
        <f>仕様書作成!DD28</f>
        <v/>
      </c>
      <c r="AH185" s="12" t="str">
        <f>仕様書作成!DE28</f>
        <v/>
      </c>
      <c r="AI185" s="12" t="str">
        <f>仕様書作成!DF28</f>
        <v/>
      </c>
      <c r="AJ185" s="12" t="str">
        <f>仕様書作成!DG28</f>
        <v/>
      </c>
      <c r="AK185" s="12" t="str">
        <f>仕様書作成!DH28</f>
        <v/>
      </c>
      <c r="AL185" s="12" t="str">
        <f>仕様書作成!DI28</f>
        <v/>
      </c>
      <c r="AM185" s="12" t="str">
        <f>仕様書作成!DJ28</f>
        <v/>
      </c>
      <c r="AN185" s="12" t="str">
        <f>仕様書作成!DK28</f>
        <v/>
      </c>
      <c r="AO185" s="12" t="str">
        <f>仕様書作成!DL28</f>
        <v/>
      </c>
      <c r="AP185" s="12" t="str">
        <f>仕様書作成!DM28</f>
        <v/>
      </c>
      <c r="AQ185" s="12" t="str">
        <f>仕様書作成!DN28</f>
        <v/>
      </c>
    </row>
    <row r="186" spans="11:48" ht="12.75" customHeight="1" x14ac:dyDescent="0.15">
      <c r="O186" s="404" t="s">
        <v>367</v>
      </c>
      <c r="T186" s="12" t="str">
        <f>仕様書作成!CQ29</f>
        <v/>
      </c>
      <c r="U186" s="12" t="str">
        <f>仕様書作成!CR29</f>
        <v/>
      </c>
      <c r="V186" s="12" t="str">
        <f>仕様書作成!CS29</f>
        <v/>
      </c>
      <c r="W186" s="12" t="str">
        <f>仕様書作成!CT29</f>
        <v/>
      </c>
      <c r="X186" s="12" t="str">
        <f>仕様書作成!CU29</f>
        <v/>
      </c>
      <c r="Y186" s="12" t="str">
        <f>仕様書作成!CV29</f>
        <v/>
      </c>
      <c r="Z186" s="12" t="str">
        <f>仕様書作成!CW29</f>
        <v/>
      </c>
      <c r="AA186" s="12" t="str">
        <f>仕様書作成!CX29</f>
        <v/>
      </c>
      <c r="AB186" s="12" t="str">
        <f>仕様書作成!CY29</f>
        <v/>
      </c>
      <c r="AC186" s="12" t="str">
        <f>仕様書作成!CZ29</f>
        <v/>
      </c>
      <c r="AD186" s="12" t="str">
        <f>仕様書作成!DA29</f>
        <v/>
      </c>
      <c r="AE186" s="12" t="str">
        <f>仕様書作成!DB29</f>
        <v/>
      </c>
      <c r="AF186" s="12" t="str">
        <f>仕様書作成!DC29</f>
        <v/>
      </c>
      <c r="AG186" s="12" t="str">
        <f>仕様書作成!DD29</f>
        <v/>
      </c>
      <c r="AH186" s="12" t="str">
        <f>仕様書作成!DE29</f>
        <v/>
      </c>
      <c r="AI186" s="12" t="str">
        <f>仕様書作成!DF29</f>
        <v/>
      </c>
      <c r="AJ186" s="12" t="str">
        <f>仕様書作成!DG29</f>
        <v/>
      </c>
      <c r="AK186" s="12" t="str">
        <f>仕様書作成!DH29</f>
        <v/>
      </c>
      <c r="AL186" s="12" t="str">
        <f>仕様書作成!DI29</f>
        <v/>
      </c>
      <c r="AM186" s="12" t="str">
        <f>仕様書作成!DJ29</f>
        <v/>
      </c>
      <c r="AN186" s="12" t="str">
        <f>仕様書作成!DK29</f>
        <v/>
      </c>
      <c r="AO186" s="12" t="str">
        <f>仕様書作成!DL29</f>
        <v/>
      </c>
      <c r="AP186" s="12" t="str">
        <f>仕様書作成!DM29</f>
        <v/>
      </c>
      <c r="AQ186" s="12" t="str">
        <f>仕様書作成!DN29</f>
        <v/>
      </c>
    </row>
    <row r="187" spans="11:48" ht="12.75" customHeight="1" x14ac:dyDescent="0.15">
      <c r="O187" s="404" t="s">
        <v>368</v>
      </c>
      <c r="T187" s="12" t="str">
        <f>仕様書作成!CQ30</f>
        <v/>
      </c>
      <c r="U187" s="12" t="str">
        <f>仕様書作成!CR30</f>
        <v/>
      </c>
      <c r="V187" s="12" t="str">
        <f>仕様書作成!CS30</f>
        <v/>
      </c>
      <c r="W187" s="12" t="str">
        <f>仕様書作成!CT30</f>
        <v/>
      </c>
      <c r="X187" s="12" t="str">
        <f>仕様書作成!CU30</f>
        <v/>
      </c>
      <c r="Y187" s="12" t="str">
        <f>仕様書作成!CV30</f>
        <v/>
      </c>
      <c r="Z187" s="12" t="str">
        <f>仕様書作成!CW30</f>
        <v/>
      </c>
      <c r="AA187" s="12" t="str">
        <f>仕様書作成!CX30</f>
        <v/>
      </c>
      <c r="AB187" s="12" t="str">
        <f>仕様書作成!CY30</f>
        <v/>
      </c>
      <c r="AC187" s="12" t="str">
        <f>仕様書作成!CZ30</f>
        <v/>
      </c>
      <c r="AD187" s="12" t="str">
        <f>仕様書作成!DA30</f>
        <v/>
      </c>
      <c r="AE187" s="12" t="str">
        <f>仕様書作成!DB30</f>
        <v/>
      </c>
      <c r="AF187" s="12" t="str">
        <f>仕様書作成!DC30</f>
        <v/>
      </c>
      <c r="AG187" s="12" t="str">
        <f>仕様書作成!DD30</f>
        <v/>
      </c>
      <c r="AH187" s="12" t="str">
        <f>仕様書作成!DE30</f>
        <v/>
      </c>
      <c r="AI187" s="12" t="str">
        <f>仕様書作成!DF30</f>
        <v/>
      </c>
      <c r="AJ187" s="12" t="str">
        <f>仕様書作成!DG30</f>
        <v/>
      </c>
      <c r="AK187" s="12" t="str">
        <f>仕様書作成!DH30</f>
        <v/>
      </c>
      <c r="AL187" s="12" t="str">
        <f>仕様書作成!DI30</f>
        <v/>
      </c>
      <c r="AM187" s="12" t="str">
        <f>仕様書作成!DJ30</f>
        <v/>
      </c>
      <c r="AN187" s="12" t="str">
        <f>仕様書作成!DK30</f>
        <v/>
      </c>
      <c r="AO187" s="12" t="str">
        <f>仕様書作成!DL30</f>
        <v/>
      </c>
      <c r="AP187" s="12" t="str">
        <f>仕様書作成!DM30</f>
        <v/>
      </c>
      <c r="AQ187" s="12" t="str">
        <f>仕様書作成!DN30</f>
        <v/>
      </c>
    </row>
    <row r="188" spans="11:48" ht="12.75" customHeight="1" x14ac:dyDescent="0.15">
      <c r="O188" s="12" t="s">
        <v>905</v>
      </c>
      <c r="T188" s="12">
        <f>仕様書作成!CQ31</f>
        <v>0</v>
      </c>
      <c r="U188" s="12">
        <f>仕様書作成!CR31</f>
        <v>0</v>
      </c>
      <c r="V188" s="12">
        <f>仕様書作成!CS31</f>
        <v>0</v>
      </c>
      <c r="W188" s="12">
        <f>仕様書作成!CT31</f>
        <v>0</v>
      </c>
      <c r="X188" s="12">
        <f>仕様書作成!CU31</f>
        <v>0</v>
      </c>
      <c r="Y188" s="12">
        <f>仕様書作成!CV31</f>
        <v>0</v>
      </c>
      <c r="Z188" s="12">
        <f>仕様書作成!CW31</f>
        <v>0</v>
      </c>
      <c r="AA188" s="12">
        <f>仕様書作成!CX31</f>
        <v>0</v>
      </c>
      <c r="AB188" s="12">
        <f>仕様書作成!CY31</f>
        <v>0</v>
      </c>
      <c r="AC188" s="12">
        <f>仕様書作成!CZ31</f>
        <v>0</v>
      </c>
      <c r="AD188" s="12">
        <f>仕様書作成!DA31</f>
        <v>0</v>
      </c>
      <c r="AE188" s="12">
        <f>仕様書作成!DB31</f>
        <v>0</v>
      </c>
      <c r="AF188" s="12">
        <f>仕様書作成!DC31</f>
        <v>0</v>
      </c>
      <c r="AG188" s="12">
        <f>仕様書作成!DD31</f>
        <v>0</v>
      </c>
      <c r="AH188" s="12">
        <f>仕様書作成!DE31</f>
        <v>0</v>
      </c>
      <c r="AI188" s="12">
        <f>仕様書作成!DF31</f>
        <v>0</v>
      </c>
      <c r="AJ188" s="12">
        <f>仕様書作成!DG31</f>
        <v>0</v>
      </c>
      <c r="AK188" s="12">
        <f>仕様書作成!DH31</f>
        <v>0</v>
      </c>
      <c r="AL188" s="12">
        <f>仕様書作成!DI31</f>
        <v>0</v>
      </c>
      <c r="AM188" s="12">
        <f>仕様書作成!DJ31</f>
        <v>0</v>
      </c>
      <c r="AN188" s="12">
        <f>仕様書作成!DK31</f>
        <v>0</v>
      </c>
      <c r="AO188" s="12">
        <f>仕様書作成!DL31</f>
        <v>0</v>
      </c>
      <c r="AP188" s="12">
        <f>仕様書作成!DM31</f>
        <v>0</v>
      </c>
      <c r="AQ188" s="12">
        <f>仕様書作成!DN31</f>
        <v>0</v>
      </c>
    </row>
    <row r="189" spans="11:48" ht="12.75" customHeight="1" x14ac:dyDescent="0.15">
      <c r="O189" s="12" t="s">
        <v>906</v>
      </c>
      <c r="T189" s="12" t="str">
        <f>仕様書作成!CQ14</f>
        <v/>
      </c>
      <c r="U189" s="12" t="str">
        <f>仕様書作成!CR14</f>
        <v/>
      </c>
      <c r="V189" s="12" t="str">
        <f>仕様書作成!CS14</f>
        <v/>
      </c>
      <c r="W189" s="12" t="str">
        <f>仕様書作成!CT14</f>
        <v/>
      </c>
      <c r="X189" s="12" t="str">
        <f>仕様書作成!CU14</f>
        <v/>
      </c>
      <c r="Y189" s="12" t="str">
        <f>仕様書作成!CV14</f>
        <v/>
      </c>
      <c r="Z189" s="12" t="str">
        <f>仕様書作成!CW14</f>
        <v/>
      </c>
      <c r="AA189" s="12" t="str">
        <f>仕様書作成!CX14</f>
        <v/>
      </c>
      <c r="AB189" s="12" t="str">
        <f>仕様書作成!CY14</f>
        <v/>
      </c>
      <c r="AC189" s="12" t="str">
        <f>仕様書作成!CZ14</f>
        <v/>
      </c>
      <c r="AD189" s="12" t="str">
        <f>仕様書作成!DA14</f>
        <v/>
      </c>
      <c r="AE189" s="12" t="str">
        <f>仕様書作成!DB14</f>
        <v/>
      </c>
      <c r="AF189" s="12" t="str">
        <f>仕様書作成!DC14</f>
        <v/>
      </c>
      <c r="AG189" s="12" t="str">
        <f>仕様書作成!DD14</f>
        <v/>
      </c>
      <c r="AH189" s="12" t="str">
        <f>仕様書作成!DE14</f>
        <v/>
      </c>
      <c r="AI189" s="12" t="str">
        <f>仕様書作成!DF14</f>
        <v/>
      </c>
      <c r="AJ189" s="12" t="str">
        <f>仕様書作成!DG14</f>
        <v/>
      </c>
      <c r="AK189" s="12" t="str">
        <f>仕様書作成!DH14</f>
        <v/>
      </c>
      <c r="AL189" s="12" t="str">
        <f>仕様書作成!DI14</f>
        <v/>
      </c>
      <c r="AM189" s="12" t="str">
        <f>仕様書作成!DJ14</f>
        <v/>
      </c>
      <c r="AN189" s="12" t="str">
        <f>仕様書作成!DK14</f>
        <v/>
      </c>
      <c r="AO189" s="12" t="str">
        <f>仕様書作成!DL14</f>
        <v/>
      </c>
      <c r="AP189" s="12" t="str">
        <f>仕様書作成!DM14</f>
        <v/>
      </c>
      <c r="AQ189" s="12" t="str">
        <f>仕様書作成!DN14</f>
        <v/>
      </c>
      <c r="AR189" s="12">
        <f>仕様書作成!DO14</f>
        <v>0</v>
      </c>
      <c r="AS189" s="12">
        <f>仕様書作成!DP14</f>
        <v>0</v>
      </c>
    </row>
    <row r="195" spans="15:45" ht="12.75" customHeight="1" x14ac:dyDescent="0.15">
      <c r="O195" s="12" t="s">
        <v>907</v>
      </c>
      <c r="T195" s="12" t="str">
        <f>IF(仕様書作成!K51="","","O")</f>
        <v/>
      </c>
      <c r="U195" s="12" t="str">
        <f>IF(仕様書作成!L51="","","O")</f>
        <v/>
      </c>
      <c r="V195" s="12" t="str">
        <f>IF(仕様書作成!M51="","","O")</f>
        <v/>
      </c>
      <c r="W195" s="12" t="str">
        <f>IF(仕様書作成!N51="","","O")</f>
        <v/>
      </c>
      <c r="X195" s="12" t="str">
        <f>IF(仕様書作成!O51="","","O")</f>
        <v/>
      </c>
      <c r="Y195" s="12" t="str">
        <f>IF(仕様書作成!P51="","","O")</f>
        <v/>
      </c>
      <c r="Z195" s="12" t="str">
        <f>IF(仕様書作成!Q51="","","O")</f>
        <v/>
      </c>
      <c r="AA195" s="12" t="str">
        <f>IF(仕様書作成!R51="","","O")</f>
        <v/>
      </c>
      <c r="AB195" s="12" t="str">
        <f>IF(仕様書作成!S51="","","O")</f>
        <v/>
      </c>
      <c r="AC195" s="12" t="str">
        <f>IF(仕様書作成!T51="","","O")</f>
        <v/>
      </c>
      <c r="AD195" s="12" t="str">
        <f>IF(仕様書作成!U51="","","O")</f>
        <v/>
      </c>
      <c r="AE195" s="12" t="str">
        <f>IF(仕様書作成!V51="","","O")</f>
        <v/>
      </c>
      <c r="AF195" s="12" t="str">
        <f>IF(仕様書作成!W51="","","O")</f>
        <v/>
      </c>
      <c r="AG195" s="12" t="str">
        <f>IF(仕様書作成!X51="","","O")</f>
        <v/>
      </c>
      <c r="AH195" s="12" t="str">
        <f>IF(仕様書作成!Y51="","","O")</f>
        <v/>
      </c>
      <c r="AI195" s="12" t="str">
        <f>IF(仕様書作成!Z51="","","O")</f>
        <v/>
      </c>
      <c r="AJ195" s="12" t="str">
        <f>IF(仕様書作成!AA51="","","O")</f>
        <v/>
      </c>
      <c r="AK195" s="12" t="str">
        <f>IF(仕様書作成!AB51="","","O")</f>
        <v/>
      </c>
      <c r="AL195" s="12" t="str">
        <f>IF(仕様書作成!AC51="","","O")</f>
        <v/>
      </c>
      <c r="AM195" s="12" t="str">
        <f>IF(仕様書作成!AD51="","","O")</f>
        <v/>
      </c>
      <c r="AN195" s="12" t="str">
        <f>IF(仕様書作成!AE51="","","O")</f>
        <v/>
      </c>
      <c r="AO195" s="12" t="str">
        <f>IF(仕様書作成!AF51="","","O")</f>
        <v/>
      </c>
      <c r="AP195" s="12" t="str">
        <f>IF(仕様書作成!AG51="","","O")</f>
        <v/>
      </c>
      <c r="AQ195" s="12" t="str">
        <f>IF(仕様書作成!AH51="","","O")</f>
        <v/>
      </c>
    </row>
    <row r="196" spans="15:45" ht="12.75" customHeight="1" x14ac:dyDescent="0.15">
      <c r="O196" s="12" t="s">
        <v>44</v>
      </c>
      <c r="T196" s="12" t="str">
        <f>IF(仕様書作成!K53="","","O")</f>
        <v/>
      </c>
      <c r="U196" s="12" t="str">
        <f>IF(仕様書作成!L53="","","O")</f>
        <v/>
      </c>
      <c r="V196" s="12" t="str">
        <f>IF(仕様書作成!M53="","","O")</f>
        <v/>
      </c>
      <c r="W196" s="12" t="str">
        <f>IF(仕様書作成!N53="","","O")</f>
        <v/>
      </c>
      <c r="X196" s="12" t="str">
        <f>IF(仕様書作成!O53="","","O")</f>
        <v/>
      </c>
      <c r="Y196" s="12" t="str">
        <f>IF(仕様書作成!P53="","","O")</f>
        <v/>
      </c>
      <c r="Z196" s="12" t="str">
        <f>IF(仕様書作成!Q53="","","O")</f>
        <v/>
      </c>
      <c r="AA196" s="12" t="str">
        <f>IF(仕様書作成!R53="","","O")</f>
        <v/>
      </c>
      <c r="AB196" s="12" t="str">
        <f>IF(仕様書作成!S53="","","O")</f>
        <v/>
      </c>
      <c r="AC196" s="12" t="str">
        <f>IF(仕様書作成!T53="","","O")</f>
        <v/>
      </c>
      <c r="AD196" s="12" t="str">
        <f>IF(仕様書作成!U53="","","O")</f>
        <v/>
      </c>
      <c r="AE196" s="12" t="str">
        <f>IF(仕様書作成!V53="","","O")</f>
        <v/>
      </c>
      <c r="AF196" s="12" t="str">
        <f>IF(仕様書作成!W53="","","O")</f>
        <v/>
      </c>
      <c r="AG196" s="12" t="str">
        <f>IF(仕様書作成!X53="","","O")</f>
        <v/>
      </c>
      <c r="AH196" s="12" t="str">
        <f>IF(仕様書作成!Y53="","","O")</f>
        <v/>
      </c>
      <c r="AI196" s="12" t="str">
        <f>IF(仕様書作成!Z53="","","O")</f>
        <v/>
      </c>
      <c r="AJ196" s="12" t="str">
        <f>IF(仕様書作成!AA53="","","O")</f>
        <v/>
      </c>
      <c r="AK196" s="12" t="str">
        <f>IF(仕様書作成!AB53="","","O")</f>
        <v/>
      </c>
      <c r="AL196" s="12" t="str">
        <f>IF(仕様書作成!AC53="","","O")</f>
        <v/>
      </c>
      <c r="AM196" s="12" t="str">
        <f>IF(仕様書作成!AD53="","","O")</f>
        <v/>
      </c>
      <c r="AN196" s="12" t="str">
        <f>IF(仕様書作成!AE53="","","O")</f>
        <v/>
      </c>
      <c r="AO196" s="12" t="str">
        <f>IF(仕様書作成!AF53="","","O")</f>
        <v/>
      </c>
      <c r="AP196" s="12" t="str">
        <f>IF(仕様書作成!AG53="","","O")</f>
        <v/>
      </c>
      <c r="AQ196" s="12" t="str">
        <f>IF(仕様書作成!AH53="","","O")</f>
        <v/>
      </c>
    </row>
    <row r="197" spans="15:45" ht="12.75" customHeight="1" x14ac:dyDescent="0.15">
      <c r="O197" s="12" t="s">
        <v>94</v>
      </c>
      <c r="T197" s="12" t="str">
        <f>IF(仕様書作成!K63="","","O")</f>
        <v/>
      </c>
      <c r="U197" s="12" t="str">
        <f>IF(仕様書作成!L63="","","O")</f>
        <v/>
      </c>
      <c r="V197" s="12" t="str">
        <f>IF(仕様書作成!M63="","","O")</f>
        <v/>
      </c>
      <c r="W197" s="12" t="str">
        <f>IF(仕様書作成!N63="","","O")</f>
        <v/>
      </c>
      <c r="X197" s="12" t="str">
        <f>IF(仕様書作成!O63="","","O")</f>
        <v/>
      </c>
      <c r="Y197" s="12" t="str">
        <f>IF(仕様書作成!P63="","","O")</f>
        <v/>
      </c>
      <c r="Z197" s="12" t="str">
        <f>IF(仕様書作成!Q63="","","O")</f>
        <v/>
      </c>
      <c r="AA197" s="12" t="str">
        <f>IF(仕様書作成!R63="","","O")</f>
        <v/>
      </c>
      <c r="AB197" s="12" t="str">
        <f>IF(仕様書作成!S63="","","O")</f>
        <v/>
      </c>
      <c r="AC197" s="12" t="str">
        <f>IF(仕様書作成!T63="","","O")</f>
        <v/>
      </c>
      <c r="AD197" s="12" t="str">
        <f>IF(仕様書作成!U63="","","O")</f>
        <v/>
      </c>
      <c r="AE197" s="12" t="str">
        <f>IF(仕様書作成!V63="","","O")</f>
        <v/>
      </c>
      <c r="AF197" s="12" t="str">
        <f>IF(仕様書作成!W63="","","O")</f>
        <v/>
      </c>
      <c r="AG197" s="12" t="str">
        <f>IF(仕様書作成!X63="","","O")</f>
        <v/>
      </c>
      <c r="AH197" s="12" t="str">
        <f>IF(仕様書作成!Y63="","","O")</f>
        <v/>
      </c>
      <c r="AI197" s="12" t="str">
        <f>IF(仕様書作成!Z63="","","O")</f>
        <v/>
      </c>
      <c r="AJ197" s="12" t="str">
        <f>IF(仕様書作成!AA63="","","O")</f>
        <v/>
      </c>
      <c r="AK197" s="12" t="str">
        <f>IF(仕様書作成!AB63="","","O")</f>
        <v/>
      </c>
      <c r="AL197" s="12" t="str">
        <f>IF(仕様書作成!AC63="","","O")</f>
        <v/>
      </c>
      <c r="AM197" s="12" t="str">
        <f>IF(仕様書作成!AD63="","","O")</f>
        <v/>
      </c>
      <c r="AN197" s="12" t="str">
        <f>IF(仕様書作成!AE63="","","O")</f>
        <v/>
      </c>
      <c r="AO197" s="12" t="str">
        <f>IF(仕様書作成!AF63="","","O")</f>
        <v/>
      </c>
      <c r="AP197" s="12" t="str">
        <f>IF(仕様書作成!AG63="","","O")</f>
        <v/>
      </c>
      <c r="AQ197" s="12" t="str">
        <f>IF(仕様書作成!AH63="","","O")</f>
        <v/>
      </c>
    </row>
    <row r="198" spans="15:45" ht="12.75" customHeight="1" x14ac:dyDescent="0.15">
      <c r="O198" s="12" t="s">
        <v>42</v>
      </c>
      <c r="T198" s="12" t="str">
        <f>IF(仕様書作成!K64="→","&gt;","")</f>
        <v/>
      </c>
      <c r="U198" s="12" t="str">
        <f>IF(仕様書作成!L64="→","&gt;","")</f>
        <v/>
      </c>
      <c r="V198" s="12" t="str">
        <f>IF(仕様書作成!M64="→","&gt;","")</f>
        <v/>
      </c>
      <c r="W198" s="12" t="str">
        <f>IF(仕様書作成!N64="→","&gt;","")</f>
        <v/>
      </c>
      <c r="X198" s="12" t="str">
        <f>IF(仕様書作成!O64="→","&gt;","")</f>
        <v/>
      </c>
      <c r="Y198" s="12" t="str">
        <f>IF(仕様書作成!P64="→","&gt;","")</f>
        <v/>
      </c>
      <c r="Z198" s="12" t="str">
        <f>IF(仕様書作成!Q64="→","&gt;","")</f>
        <v/>
      </c>
      <c r="AA198" s="12" t="str">
        <f>IF(仕様書作成!R64="→","&gt;","")</f>
        <v/>
      </c>
      <c r="AB198" s="12" t="str">
        <f>IF(仕様書作成!S64="→","&gt;","")</f>
        <v/>
      </c>
      <c r="AC198" s="12" t="str">
        <f>IF(仕様書作成!T64="→","&gt;","")</f>
        <v/>
      </c>
      <c r="AD198" s="12" t="str">
        <f>IF(仕様書作成!U64="→","&gt;","")</f>
        <v/>
      </c>
      <c r="AE198" s="12" t="str">
        <f>IF(仕様書作成!V64="→","&gt;","")</f>
        <v/>
      </c>
      <c r="AF198" s="12" t="str">
        <f>IF(仕様書作成!W64="→","&gt;","")</f>
        <v/>
      </c>
      <c r="AG198" s="12" t="str">
        <f>IF(仕様書作成!X64="→","&gt;","")</f>
        <v/>
      </c>
      <c r="AH198" s="12" t="str">
        <f>IF(仕様書作成!Y64="→","&gt;","")</f>
        <v/>
      </c>
      <c r="AI198" s="12" t="str">
        <f>IF(仕様書作成!Z64="→","&gt;","")</f>
        <v/>
      </c>
      <c r="AJ198" s="12" t="str">
        <f>IF(仕様書作成!AA64="→","&gt;","")</f>
        <v/>
      </c>
      <c r="AK198" s="12" t="str">
        <f>IF(仕様書作成!AB64="→","&gt;","")</f>
        <v/>
      </c>
      <c r="AL198" s="12" t="str">
        <f>IF(仕様書作成!AC64="→","&gt;","")</f>
        <v/>
      </c>
      <c r="AM198" s="12" t="str">
        <f>IF(仕様書作成!AD64="→","&gt;","")</f>
        <v/>
      </c>
      <c r="AN198" s="12" t="str">
        <f>IF(仕様書作成!AE64="→","&gt;","")</f>
        <v/>
      </c>
      <c r="AO198" s="12" t="str">
        <f>IF(仕様書作成!AF64="→","&gt;","")</f>
        <v/>
      </c>
      <c r="AP198" s="12" t="str">
        <f>IF(仕様書作成!AG64="→","&gt;","")</f>
        <v/>
      </c>
      <c r="AQ198" s="12" t="str">
        <f>IF(仕様書作成!AH64="→","&gt;","")</f>
        <v/>
      </c>
    </row>
    <row r="199" spans="15:45" ht="12.75" customHeight="1" x14ac:dyDescent="0.15">
      <c r="O199" s="12" t="s">
        <v>43</v>
      </c>
      <c r="T199" s="12" t="str">
        <f>IF(仕様書作成!K65="→","&gt;","")</f>
        <v/>
      </c>
      <c r="U199" s="12" t="str">
        <f>IF(仕様書作成!L65="→","&gt;","")</f>
        <v/>
      </c>
      <c r="V199" s="12" t="str">
        <f>IF(仕様書作成!M65="→","&gt;","")</f>
        <v/>
      </c>
      <c r="W199" s="12" t="str">
        <f>IF(仕様書作成!N65="→","&gt;","")</f>
        <v/>
      </c>
      <c r="X199" s="12" t="str">
        <f>IF(仕様書作成!O65="→","&gt;","")</f>
        <v/>
      </c>
      <c r="Y199" s="12" t="str">
        <f>IF(仕様書作成!P65="→","&gt;","")</f>
        <v/>
      </c>
      <c r="Z199" s="12" t="str">
        <f>IF(仕様書作成!Q65="→","&gt;","")</f>
        <v/>
      </c>
      <c r="AA199" s="12" t="str">
        <f>IF(仕様書作成!R65="→","&gt;","")</f>
        <v/>
      </c>
      <c r="AB199" s="12" t="str">
        <f>IF(仕様書作成!S65="→","&gt;","")</f>
        <v/>
      </c>
      <c r="AC199" s="12" t="str">
        <f>IF(仕様書作成!T65="→","&gt;","")</f>
        <v/>
      </c>
      <c r="AD199" s="12" t="str">
        <f>IF(仕様書作成!U65="→","&gt;","")</f>
        <v/>
      </c>
      <c r="AE199" s="12" t="str">
        <f>IF(仕様書作成!V65="→","&gt;","")</f>
        <v/>
      </c>
      <c r="AF199" s="12" t="str">
        <f>IF(仕様書作成!W65="→","&gt;","")</f>
        <v/>
      </c>
      <c r="AG199" s="12" t="str">
        <f>IF(仕様書作成!X65="→","&gt;","")</f>
        <v/>
      </c>
      <c r="AH199" s="12" t="str">
        <f>IF(仕様書作成!Y65="→","&gt;","")</f>
        <v/>
      </c>
      <c r="AI199" s="12" t="str">
        <f>IF(仕様書作成!Z65="→","&gt;","")</f>
        <v/>
      </c>
      <c r="AJ199" s="12" t="str">
        <f>IF(仕様書作成!AA65="→","&gt;","")</f>
        <v/>
      </c>
      <c r="AK199" s="12" t="str">
        <f>IF(仕様書作成!AB65="→","&gt;","")</f>
        <v/>
      </c>
      <c r="AL199" s="12" t="str">
        <f>IF(仕様書作成!AC65="→","&gt;","")</f>
        <v/>
      </c>
      <c r="AM199" s="12" t="str">
        <f>IF(仕様書作成!AD65="→","&gt;","")</f>
        <v/>
      </c>
      <c r="AN199" s="12" t="str">
        <f>IF(仕様書作成!AE65="→","&gt;","")</f>
        <v/>
      </c>
      <c r="AO199" s="12" t="str">
        <f>IF(仕様書作成!AF65="→","&gt;","")</f>
        <v/>
      </c>
      <c r="AP199" s="12" t="str">
        <f>IF(仕様書作成!AG65="→","&gt;","")</f>
        <v/>
      </c>
      <c r="AQ199" s="12" t="str">
        <f>IF(仕様書作成!AH65="→","&gt;","")</f>
        <v/>
      </c>
    </row>
    <row r="200" spans="15:45" ht="12.75" customHeight="1" x14ac:dyDescent="0.15">
      <c r="O200" s="12" t="s">
        <v>722</v>
      </c>
      <c r="T200" s="12" t="str">
        <f>IF(仕様書作成!K32="","",仕様書作成!K32)</f>
        <v/>
      </c>
      <c r="U200" s="12" t="str">
        <f>IF(仕様書作成!L32="","",仕様書作成!L32)</f>
        <v/>
      </c>
      <c r="V200" s="12" t="str">
        <f>IF(仕様書作成!M32="","",仕様書作成!M32)</f>
        <v/>
      </c>
      <c r="W200" s="12" t="str">
        <f>IF(仕様書作成!N32="","",仕様書作成!N32)</f>
        <v/>
      </c>
      <c r="X200" s="12" t="str">
        <f>IF(仕様書作成!O32="","",仕様書作成!O32)</f>
        <v/>
      </c>
      <c r="Y200" s="12" t="str">
        <f>IF(仕様書作成!P32="","",仕様書作成!P32)</f>
        <v/>
      </c>
      <c r="Z200" s="12" t="str">
        <f>IF(仕様書作成!Q32="","",仕様書作成!Q32)</f>
        <v/>
      </c>
      <c r="AA200" s="12" t="str">
        <f>IF(仕様書作成!R32="","",仕様書作成!R32)</f>
        <v/>
      </c>
      <c r="AB200" s="12" t="str">
        <f>IF(仕様書作成!S32="","",仕様書作成!S32)</f>
        <v/>
      </c>
      <c r="AC200" s="12" t="str">
        <f>IF(仕様書作成!T32="","",仕様書作成!T32)</f>
        <v/>
      </c>
      <c r="AD200" s="12" t="str">
        <f>IF(仕様書作成!U32="","",仕様書作成!U32)</f>
        <v/>
      </c>
      <c r="AE200" s="12" t="str">
        <f>IF(仕様書作成!V32="","",仕様書作成!V32)</f>
        <v/>
      </c>
      <c r="AF200" s="12" t="str">
        <f>IF(仕様書作成!W32="","",仕様書作成!W32)</f>
        <v/>
      </c>
      <c r="AG200" s="12" t="str">
        <f>IF(仕様書作成!X32="","",仕様書作成!X32)</f>
        <v/>
      </c>
      <c r="AH200" s="12" t="str">
        <f>IF(仕様書作成!Y32="","",仕様書作成!Y32)</f>
        <v/>
      </c>
      <c r="AI200" s="12" t="str">
        <f>IF(仕様書作成!Z32="","",仕様書作成!Z32)</f>
        <v/>
      </c>
      <c r="AJ200" s="12" t="str">
        <f>IF(仕様書作成!AA32="","",仕様書作成!AA32)</f>
        <v/>
      </c>
      <c r="AK200" s="12" t="str">
        <f>IF(仕様書作成!AB32="","",仕様書作成!AB32)</f>
        <v/>
      </c>
      <c r="AL200" s="12" t="str">
        <f>IF(仕様書作成!AC32="","",仕様書作成!AC32)</f>
        <v/>
      </c>
      <c r="AM200" s="12" t="str">
        <f>IF(仕様書作成!AD32="","",仕様書作成!AD32)</f>
        <v/>
      </c>
      <c r="AN200" s="12" t="str">
        <f>IF(仕様書作成!AE32="","",仕様書作成!AE32)</f>
        <v/>
      </c>
      <c r="AO200" s="12" t="str">
        <f>IF(仕様書作成!AF32="","",仕様書作成!AF32)</f>
        <v/>
      </c>
      <c r="AP200" s="12" t="str">
        <f>IF(仕様書作成!AG32="","",仕様書作成!AG32)</f>
        <v/>
      </c>
      <c r="AQ200" s="12" t="str">
        <f>IF(仕様書作成!AH32="","",仕様書作成!AH32)</f>
        <v/>
      </c>
      <c r="AR200" s="12" t="str">
        <f>IF(仕様書作成!AI32="","",仕様書作成!AI32)</f>
        <v/>
      </c>
      <c r="AS200" s="12" t="str">
        <f>IF(仕様書作成!AJ32="","",仕様書作成!AJ32)</f>
        <v/>
      </c>
    </row>
    <row r="201" spans="15:45" ht="12.75" customHeight="1" x14ac:dyDescent="0.15">
      <c r="O201" s="12" t="s">
        <v>723</v>
      </c>
      <c r="T201" s="12" t="str">
        <f>IF(仕様書作成!K35="","",仕様書作成!K35)</f>
        <v/>
      </c>
      <c r="U201" s="12" t="str">
        <f>IF(仕様書作成!L35="","",仕様書作成!L35)</f>
        <v/>
      </c>
      <c r="V201" s="12" t="str">
        <f>IF(仕様書作成!M35="","",仕様書作成!M35)</f>
        <v/>
      </c>
      <c r="W201" s="12" t="str">
        <f>IF(仕様書作成!N35="","",仕様書作成!N35)</f>
        <v/>
      </c>
      <c r="X201" s="12" t="str">
        <f>IF(仕様書作成!O35="","",仕様書作成!O35)</f>
        <v/>
      </c>
      <c r="Y201" s="12" t="str">
        <f>IF(仕様書作成!P35="","",仕様書作成!P35)</f>
        <v/>
      </c>
      <c r="Z201" s="12" t="str">
        <f>IF(仕様書作成!Q35="","",仕様書作成!Q35)</f>
        <v/>
      </c>
      <c r="AA201" s="12" t="str">
        <f>IF(仕様書作成!R35="","",仕様書作成!R35)</f>
        <v/>
      </c>
      <c r="AB201" s="12" t="str">
        <f>IF(仕様書作成!S35="","",仕様書作成!S35)</f>
        <v/>
      </c>
      <c r="AC201" s="12" t="str">
        <f>IF(仕様書作成!T35="","",仕様書作成!T35)</f>
        <v/>
      </c>
      <c r="AD201" s="12" t="str">
        <f>IF(仕様書作成!U35="","",仕様書作成!U35)</f>
        <v/>
      </c>
      <c r="AE201" s="12" t="str">
        <f>IF(仕様書作成!V35="","",仕様書作成!V35)</f>
        <v/>
      </c>
      <c r="AF201" s="12" t="str">
        <f>IF(仕様書作成!W35="","",仕様書作成!W35)</f>
        <v/>
      </c>
      <c r="AG201" s="12" t="str">
        <f>IF(仕様書作成!X35="","",仕様書作成!X35)</f>
        <v/>
      </c>
      <c r="AH201" s="12" t="str">
        <f>IF(仕様書作成!Y35="","",仕様書作成!Y35)</f>
        <v/>
      </c>
      <c r="AI201" s="12" t="str">
        <f>IF(仕様書作成!Z35="","",仕様書作成!Z35)</f>
        <v/>
      </c>
      <c r="AJ201" s="12" t="str">
        <f>IF(仕様書作成!AA35="","",仕様書作成!AA35)</f>
        <v/>
      </c>
      <c r="AK201" s="12" t="str">
        <f>IF(仕様書作成!AB35="","",仕様書作成!AB35)</f>
        <v/>
      </c>
      <c r="AL201" s="12" t="str">
        <f>IF(仕様書作成!AC35="","",仕様書作成!AC35)</f>
        <v/>
      </c>
      <c r="AM201" s="12" t="str">
        <f>IF(仕様書作成!AD35="","",仕様書作成!AD35)</f>
        <v/>
      </c>
      <c r="AN201" s="12" t="str">
        <f>IF(仕様書作成!AE35="","",仕様書作成!AE35)</f>
        <v/>
      </c>
      <c r="AO201" s="12" t="str">
        <f>IF(仕様書作成!AF35="","",仕様書作成!AF35)</f>
        <v/>
      </c>
      <c r="AP201" s="12" t="str">
        <f>IF(仕様書作成!AG35="","",仕様書作成!AG35)</f>
        <v/>
      </c>
      <c r="AQ201" s="12" t="str">
        <f>IF(仕様書作成!AH35="","",仕様書作成!AH35)</f>
        <v/>
      </c>
      <c r="AR201" s="12" t="str">
        <f>IF(仕様書作成!AI35="","",仕様書作成!AI35)</f>
        <v/>
      </c>
      <c r="AS201" s="12" t="str">
        <f>IF(仕様書作成!AJ35="","",仕様書作成!AJ35)</f>
        <v/>
      </c>
    </row>
    <row r="211" spans="11:44" ht="12.75" customHeight="1" x14ac:dyDescent="0.15">
      <c r="K211" s="33" t="s">
        <v>301</v>
      </c>
      <c r="L211" s="33" t="s">
        <v>302</v>
      </c>
      <c r="M211" s="33" t="s">
        <v>522</v>
      </c>
      <c r="R211" s="33" t="s">
        <v>38</v>
      </c>
      <c r="S211" s="33"/>
      <c r="T211" s="33">
        <v>1</v>
      </c>
      <c r="U211" s="33">
        <v>2</v>
      </c>
      <c r="V211" s="33">
        <v>3</v>
      </c>
      <c r="W211" s="33">
        <v>4</v>
      </c>
      <c r="X211" s="33">
        <v>5</v>
      </c>
      <c r="Y211" s="33">
        <v>6</v>
      </c>
      <c r="Z211" s="33">
        <v>7</v>
      </c>
      <c r="AA211" s="33">
        <v>8</v>
      </c>
      <c r="AB211" s="33">
        <v>9</v>
      </c>
      <c r="AC211" s="33"/>
      <c r="AD211" s="33"/>
      <c r="AE211" s="33"/>
      <c r="AF211" s="33"/>
      <c r="AG211" s="33"/>
      <c r="AH211" s="33"/>
      <c r="AI211" s="33"/>
      <c r="AJ211" s="33"/>
      <c r="AK211" s="33"/>
      <c r="AL211" s="33"/>
      <c r="AM211" s="33"/>
      <c r="AN211" s="33"/>
      <c r="AO211" s="33"/>
      <c r="AP211" s="33"/>
      <c r="AQ211" s="33"/>
      <c r="AR211" s="33"/>
    </row>
    <row r="212" spans="11:44" ht="12.75" customHeight="1" x14ac:dyDescent="0.15">
      <c r="K212" s="12" t="str">
        <f t="shared" ref="K212:AB226" si="56">IF(K112="","",K112)</f>
        <v>デジタル入力ユニット</v>
      </c>
      <c r="L212" s="12" t="str">
        <f t="shared" si="56"/>
        <v>EX600-DXPB</v>
      </c>
      <c r="M212" s="12" t="str">
        <f t="shared" si="56"/>
        <v/>
      </c>
      <c r="N212" s="12" t="str">
        <f t="shared" si="56"/>
        <v/>
      </c>
      <c r="O212" s="12" t="str">
        <f t="shared" si="56"/>
        <v/>
      </c>
      <c r="P212" s="12" t="str">
        <f t="shared" si="56"/>
        <v/>
      </c>
      <c r="Q212" s="12" t="str">
        <f t="shared" si="56"/>
        <v/>
      </c>
      <c r="R212" s="12" t="str">
        <f t="shared" si="56"/>
        <v/>
      </c>
      <c r="S212" s="12" t="str">
        <f t="shared" si="56"/>
        <v/>
      </c>
      <c r="T212" s="12" t="str">
        <f t="shared" si="56"/>
        <v/>
      </c>
      <c r="U212" s="12" t="str">
        <f t="shared" si="56"/>
        <v/>
      </c>
      <c r="V212" s="12" t="str">
        <f t="shared" si="56"/>
        <v/>
      </c>
      <c r="W212" s="12" t="str">
        <f t="shared" si="56"/>
        <v/>
      </c>
      <c r="X212" s="12" t="str">
        <f t="shared" si="56"/>
        <v/>
      </c>
      <c r="Y212" s="12" t="str">
        <f t="shared" si="56"/>
        <v/>
      </c>
      <c r="Z212" s="12" t="str">
        <f t="shared" si="56"/>
        <v/>
      </c>
      <c r="AA212" s="12" t="str">
        <f t="shared" si="56"/>
        <v/>
      </c>
      <c r="AB212" s="12" t="str">
        <f t="shared" si="56"/>
        <v/>
      </c>
    </row>
    <row r="213" spans="11:44" ht="12.75" customHeight="1" x14ac:dyDescent="0.15">
      <c r="K213" s="12" t="str">
        <f t="shared" si="56"/>
        <v>デジタル入力ユニット</v>
      </c>
      <c r="L213" s="12" t="str">
        <f t="shared" si="56"/>
        <v>EX600-DXPC</v>
      </c>
      <c r="M213" s="12" t="str">
        <f t="shared" si="56"/>
        <v/>
      </c>
      <c r="N213" s="12" t="str">
        <f t="shared" si="56"/>
        <v/>
      </c>
      <c r="O213" s="12" t="str">
        <f t="shared" si="56"/>
        <v/>
      </c>
      <c r="P213" s="12" t="str">
        <f t="shared" si="56"/>
        <v/>
      </c>
      <c r="Q213" s="12" t="str">
        <f t="shared" si="56"/>
        <v/>
      </c>
      <c r="R213" s="12" t="str">
        <f t="shared" si="56"/>
        <v/>
      </c>
      <c r="S213" s="12" t="str">
        <f t="shared" si="56"/>
        <v/>
      </c>
      <c r="T213" s="12" t="str">
        <f t="shared" si="56"/>
        <v/>
      </c>
      <c r="U213" s="12" t="str">
        <f t="shared" si="56"/>
        <v/>
      </c>
      <c r="V213" s="12" t="str">
        <f t="shared" si="56"/>
        <v/>
      </c>
      <c r="W213" s="12" t="str">
        <f t="shared" si="56"/>
        <v/>
      </c>
      <c r="X213" s="12" t="str">
        <f t="shared" si="56"/>
        <v/>
      </c>
      <c r="Y213" s="12" t="str">
        <f t="shared" si="56"/>
        <v/>
      </c>
      <c r="Z213" s="12" t="str">
        <f t="shared" si="56"/>
        <v/>
      </c>
      <c r="AA213" s="12" t="str">
        <f t="shared" si="56"/>
        <v/>
      </c>
      <c r="AB213" s="12" t="str">
        <f t="shared" si="56"/>
        <v/>
      </c>
    </row>
    <row r="214" spans="11:44" ht="12.75" customHeight="1" x14ac:dyDescent="0.15">
      <c r="K214" s="12" t="str">
        <f t="shared" si="56"/>
        <v>デジタル入力ユニット</v>
      </c>
      <c r="L214" s="12" t="str">
        <f t="shared" si="56"/>
        <v>EX600-DXPC1</v>
      </c>
      <c r="M214" s="12" t="str">
        <f t="shared" si="56"/>
        <v/>
      </c>
      <c r="N214" s="12" t="str">
        <f t="shared" si="56"/>
        <v/>
      </c>
      <c r="O214" s="12" t="str">
        <f t="shared" si="56"/>
        <v/>
      </c>
      <c r="P214" s="12" t="str">
        <f t="shared" si="56"/>
        <v/>
      </c>
      <c r="Q214" s="12" t="str">
        <f t="shared" si="56"/>
        <v/>
      </c>
      <c r="R214" s="12" t="str">
        <f t="shared" si="56"/>
        <v/>
      </c>
      <c r="S214" s="12" t="str">
        <f t="shared" si="56"/>
        <v/>
      </c>
      <c r="T214" s="12" t="str">
        <f t="shared" si="56"/>
        <v/>
      </c>
      <c r="U214" s="12" t="str">
        <f t="shared" si="56"/>
        <v/>
      </c>
      <c r="V214" s="12" t="str">
        <f t="shared" si="56"/>
        <v/>
      </c>
      <c r="W214" s="12" t="str">
        <f t="shared" si="56"/>
        <v/>
      </c>
      <c r="X214" s="12" t="str">
        <f t="shared" si="56"/>
        <v/>
      </c>
      <c r="Y214" s="12" t="str">
        <f t="shared" si="56"/>
        <v/>
      </c>
      <c r="Z214" s="12" t="str">
        <f t="shared" si="56"/>
        <v/>
      </c>
      <c r="AA214" s="12" t="str">
        <f t="shared" si="56"/>
        <v/>
      </c>
      <c r="AB214" s="12" t="str">
        <f t="shared" si="56"/>
        <v/>
      </c>
    </row>
    <row r="215" spans="11:44" ht="12.75" customHeight="1" x14ac:dyDescent="0.15">
      <c r="K215" s="12" t="str">
        <f t="shared" si="56"/>
        <v>デジタル入力ユニット</v>
      </c>
      <c r="L215" s="12" t="str">
        <f t="shared" si="56"/>
        <v>EX600-DXPD</v>
      </c>
      <c r="M215" s="12" t="str">
        <f t="shared" si="56"/>
        <v/>
      </c>
      <c r="N215" s="12" t="str">
        <f t="shared" si="56"/>
        <v/>
      </c>
      <c r="O215" s="12" t="str">
        <f t="shared" si="56"/>
        <v/>
      </c>
      <c r="P215" s="12" t="str">
        <f t="shared" si="56"/>
        <v/>
      </c>
      <c r="Q215" s="12" t="str">
        <f t="shared" si="56"/>
        <v/>
      </c>
      <c r="R215" s="12" t="str">
        <f t="shared" si="56"/>
        <v/>
      </c>
      <c r="S215" s="12" t="str">
        <f t="shared" si="56"/>
        <v/>
      </c>
      <c r="T215" s="12" t="str">
        <f t="shared" si="56"/>
        <v/>
      </c>
      <c r="U215" s="12" t="str">
        <f t="shared" si="56"/>
        <v/>
      </c>
      <c r="V215" s="12" t="str">
        <f t="shared" si="56"/>
        <v/>
      </c>
      <c r="W215" s="12" t="str">
        <f t="shared" si="56"/>
        <v/>
      </c>
      <c r="X215" s="12" t="str">
        <f t="shared" si="56"/>
        <v/>
      </c>
      <c r="Y215" s="12" t="str">
        <f t="shared" si="56"/>
        <v/>
      </c>
      <c r="Z215" s="12" t="str">
        <f t="shared" si="56"/>
        <v/>
      </c>
      <c r="AA215" s="12" t="str">
        <f t="shared" si="56"/>
        <v/>
      </c>
      <c r="AB215" s="12" t="str">
        <f t="shared" si="56"/>
        <v/>
      </c>
    </row>
    <row r="216" spans="11:44" ht="12.75" customHeight="1" x14ac:dyDescent="0.15">
      <c r="K216" s="12" t="str">
        <f t="shared" si="56"/>
        <v>デジタル入力ユニット</v>
      </c>
      <c r="L216" s="12" t="str">
        <f t="shared" si="56"/>
        <v>EX600-DXPE</v>
      </c>
      <c r="M216" s="12" t="str">
        <f t="shared" si="56"/>
        <v/>
      </c>
      <c r="N216" s="12" t="str">
        <f t="shared" si="56"/>
        <v/>
      </c>
      <c r="O216" s="12" t="str">
        <f t="shared" si="56"/>
        <v/>
      </c>
      <c r="P216" s="12" t="str">
        <f t="shared" si="56"/>
        <v/>
      </c>
      <c r="Q216" s="12" t="str">
        <f t="shared" si="56"/>
        <v/>
      </c>
      <c r="R216" s="12" t="str">
        <f t="shared" si="56"/>
        <v/>
      </c>
      <c r="S216" s="12" t="str">
        <f t="shared" si="56"/>
        <v/>
      </c>
      <c r="T216" s="12" t="str">
        <f t="shared" si="56"/>
        <v/>
      </c>
      <c r="U216" s="12" t="str">
        <f t="shared" si="56"/>
        <v/>
      </c>
      <c r="V216" s="12" t="str">
        <f t="shared" si="56"/>
        <v/>
      </c>
      <c r="W216" s="12" t="str">
        <f t="shared" si="56"/>
        <v/>
      </c>
      <c r="X216" s="12" t="str">
        <f t="shared" si="56"/>
        <v/>
      </c>
      <c r="Y216" s="12" t="str">
        <f t="shared" si="56"/>
        <v/>
      </c>
      <c r="Z216" s="12" t="str">
        <f t="shared" si="56"/>
        <v/>
      </c>
      <c r="AA216" s="12" t="str">
        <f t="shared" si="56"/>
        <v/>
      </c>
      <c r="AB216" s="12" t="str">
        <f t="shared" si="56"/>
        <v/>
      </c>
    </row>
    <row r="217" spans="11:44" ht="12.75" customHeight="1" x14ac:dyDescent="0.15">
      <c r="K217" s="12" t="str">
        <f t="shared" si="56"/>
        <v>デジタル入力ユニット</v>
      </c>
      <c r="L217" s="12" t="str">
        <f t="shared" si="56"/>
        <v>EX600-DXPF</v>
      </c>
      <c r="M217" s="12" t="str">
        <f t="shared" si="56"/>
        <v/>
      </c>
      <c r="N217" s="12" t="str">
        <f t="shared" si="56"/>
        <v/>
      </c>
      <c r="O217" s="12" t="str">
        <f t="shared" si="56"/>
        <v/>
      </c>
      <c r="P217" s="12" t="str">
        <f t="shared" si="56"/>
        <v/>
      </c>
      <c r="Q217" s="12" t="str">
        <f t="shared" si="56"/>
        <v/>
      </c>
      <c r="R217" s="12" t="str">
        <f t="shared" si="56"/>
        <v/>
      </c>
      <c r="S217" s="12" t="str">
        <f t="shared" si="56"/>
        <v/>
      </c>
      <c r="T217" s="12" t="str">
        <f t="shared" si="56"/>
        <v/>
      </c>
      <c r="U217" s="12" t="str">
        <f t="shared" si="56"/>
        <v/>
      </c>
      <c r="V217" s="12" t="str">
        <f t="shared" si="56"/>
        <v/>
      </c>
      <c r="W217" s="12" t="str">
        <f t="shared" si="56"/>
        <v/>
      </c>
      <c r="X217" s="12" t="str">
        <f t="shared" si="56"/>
        <v/>
      </c>
      <c r="Y217" s="12" t="str">
        <f t="shared" si="56"/>
        <v/>
      </c>
      <c r="Z217" s="12" t="str">
        <f t="shared" si="56"/>
        <v/>
      </c>
      <c r="AA217" s="12" t="str">
        <f t="shared" si="56"/>
        <v/>
      </c>
      <c r="AB217" s="12" t="str">
        <f t="shared" si="56"/>
        <v/>
      </c>
    </row>
    <row r="218" spans="11:44" ht="12.75" customHeight="1" x14ac:dyDescent="0.15">
      <c r="K218" s="12" t="str">
        <f t="shared" si="56"/>
        <v>デジタル入力ユニット</v>
      </c>
      <c r="L218" s="12" t="str">
        <f t="shared" si="56"/>
        <v>EX600-DXNB</v>
      </c>
      <c r="M218" s="12" t="str">
        <f t="shared" si="56"/>
        <v/>
      </c>
      <c r="N218" s="12" t="str">
        <f t="shared" si="56"/>
        <v/>
      </c>
      <c r="O218" s="12" t="str">
        <f t="shared" si="56"/>
        <v/>
      </c>
      <c r="P218" s="12" t="str">
        <f t="shared" si="56"/>
        <v/>
      </c>
      <c r="Q218" s="12" t="str">
        <f t="shared" si="56"/>
        <v/>
      </c>
      <c r="R218" s="12" t="str">
        <f t="shared" si="56"/>
        <v/>
      </c>
      <c r="S218" s="12" t="str">
        <f t="shared" si="56"/>
        <v/>
      </c>
      <c r="T218" s="12" t="str">
        <f t="shared" si="56"/>
        <v/>
      </c>
      <c r="U218" s="12" t="str">
        <f t="shared" si="56"/>
        <v/>
      </c>
      <c r="V218" s="12" t="str">
        <f t="shared" si="56"/>
        <v/>
      </c>
      <c r="W218" s="12" t="str">
        <f t="shared" si="56"/>
        <v/>
      </c>
      <c r="X218" s="12" t="str">
        <f t="shared" si="56"/>
        <v/>
      </c>
      <c r="Y218" s="12" t="str">
        <f t="shared" si="56"/>
        <v/>
      </c>
      <c r="Z218" s="12" t="str">
        <f t="shared" si="56"/>
        <v/>
      </c>
      <c r="AA218" s="12" t="str">
        <f t="shared" si="56"/>
        <v/>
      </c>
      <c r="AB218" s="12" t="str">
        <f t="shared" si="56"/>
        <v/>
      </c>
    </row>
    <row r="219" spans="11:44" ht="12.75" customHeight="1" x14ac:dyDescent="0.15">
      <c r="K219" s="12" t="str">
        <f t="shared" si="56"/>
        <v>デジタル入力ユニット</v>
      </c>
      <c r="L219" s="12" t="str">
        <f t="shared" si="56"/>
        <v>EX600-DXNC</v>
      </c>
      <c r="M219" s="12" t="str">
        <f t="shared" si="56"/>
        <v/>
      </c>
      <c r="N219" s="12" t="str">
        <f t="shared" si="56"/>
        <v/>
      </c>
      <c r="O219" s="12" t="str">
        <f t="shared" si="56"/>
        <v/>
      </c>
      <c r="P219" s="12" t="str">
        <f t="shared" si="56"/>
        <v/>
      </c>
      <c r="Q219" s="12" t="str">
        <f t="shared" si="56"/>
        <v/>
      </c>
      <c r="R219" s="12" t="str">
        <f t="shared" si="56"/>
        <v/>
      </c>
      <c r="S219" s="12" t="str">
        <f t="shared" si="56"/>
        <v/>
      </c>
      <c r="T219" s="12" t="str">
        <f t="shared" si="56"/>
        <v/>
      </c>
      <c r="U219" s="12" t="str">
        <f t="shared" si="56"/>
        <v/>
      </c>
      <c r="V219" s="12" t="str">
        <f t="shared" si="56"/>
        <v/>
      </c>
      <c r="W219" s="12" t="str">
        <f t="shared" si="56"/>
        <v/>
      </c>
      <c r="X219" s="12" t="str">
        <f t="shared" si="56"/>
        <v/>
      </c>
      <c r="Y219" s="12" t="str">
        <f t="shared" si="56"/>
        <v/>
      </c>
      <c r="Z219" s="12" t="str">
        <f t="shared" si="56"/>
        <v/>
      </c>
      <c r="AA219" s="12" t="str">
        <f t="shared" si="56"/>
        <v/>
      </c>
      <c r="AB219" s="12" t="str">
        <f t="shared" si="56"/>
        <v/>
      </c>
    </row>
    <row r="220" spans="11:44" ht="12.75" customHeight="1" x14ac:dyDescent="0.15">
      <c r="K220" s="12" t="str">
        <f t="shared" si="56"/>
        <v>デジタル入力ユニット</v>
      </c>
      <c r="L220" s="12" t="str">
        <f t="shared" si="56"/>
        <v>EX600-DXNC1</v>
      </c>
      <c r="M220" s="12" t="str">
        <f t="shared" si="56"/>
        <v/>
      </c>
      <c r="N220" s="12" t="str">
        <f t="shared" si="56"/>
        <v/>
      </c>
      <c r="O220" s="12" t="str">
        <f t="shared" si="56"/>
        <v/>
      </c>
      <c r="P220" s="12" t="str">
        <f t="shared" si="56"/>
        <v/>
      </c>
      <c r="Q220" s="12" t="str">
        <f t="shared" si="56"/>
        <v/>
      </c>
      <c r="R220" s="12" t="str">
        <f t="shared" si="56"/>
        <v/>
      </c>
      <c r="S220" s="12" t="str">
        <f t="shared" si="56"/>
        <v/>
      </c>
      <c r="T220" s="12" t="str">
        <f t="shared" si="56"/>
        <v/>
      </c>
      <c r="U220" s="12" t="str">
        <f t="shared" si="56"/>
        <v/>
      </c>
      <c r="V220" s="12" t="str">
        <f t="shared" si="56"/>
        <v/>
      </c>
      <c r="W220" s="12" t="str">
        <f t="shared" si="56"/>
        <v/>
      </c>
      <c r="X220" s="12" t="str">
        <f t="shared" si="56"/>
        <v/>
      </c>
      <c r="Y220" s="12" t="str">
        <f t="shared" si="56"/>
        <v/>
      </c>
      <c r="Z220" s="12" t="str">
        <f t="shared" si="56"/>
        <v/>
      </c>
      <c r="AA220" s="12" t="str">
        <f t="shared" si="56"/>
        <v/>
      </c>
      <c r="AB220" s="12" t="str">
        <f t="shared" si="56"/>
        <v/>
      </c>
    </row>
    <row r="221" spans="11:44" ht="12.75" customHeight="1" x14ac:dyDescent="0.15">
      <c r="K221" s="12" t="str">
        <f t="shared" si="56"/>
        <v>デジタル入力ユニット</v>
      </c>
      <c r="L221" s="12" t="str">
        <f t="shared" si="56"/>
        <v>EX600-DXND</v>
      </c>
      <c r="M221" s="12" t="str">
        <f t="shared" si="56"/>
        <v/>
      </c>
      <c r="N221" s="12" t="str">
        <f t="shared" si="56"/>
        <v/>
      </c>
      <c r="O221" s="12" t="str">
        <f t="shared" si="56"/>
        <v/>
      </c>
      <c r="P221" s="12" t="str">
        <f t="shared" si="56"/>
        <v/>
      </c>
      <c r="Q221" s="12" t="str">
        <f t="shared" si="56"/>
        <v/>
      </c>
      <c r="R221" s="12" t="str">
        <f t="shared" si="56"/>
        <v/>
      </c>
      <c r="S221" s="12" t="str">
        <f t="shared" si="56"/>
        <v/>
      </c>
      <c r="T221" s="12" t="str">
        <f t="shared" si="56"/>
        <v/>
      </c>
      <c r="U221" s="12" t="str">
        <f t="shared" si="56"/>
        <v/>
      </c>
      <c r="V221" s="12" t="str">
        <f t="shared" si="56"/>
        <v/>
      </c>
      <c r="W221" s="12" t="str">
        <f t="shared" si="56"/>
        <v/>
      </c>
      <c r="X221" s="12" t="str">
        <f t="shared" si="56"/>
        <v/>
      </c>
      <c r="Y221" s="12" t="str">
        <f t="shared" si="56"/>
        <v/>
      </c>
      <c r="Z221" s="12" t="str">
        <f t="shared" si="56"/>
        <v/>
      </c>
      <c r="AA221" s="12" t="str">
        <f t="shared" si="56"/>
        <v/>
      </c>
      <c r="AB221" s="12" t="str">
        <f t="shared" si="56"/>
        <v/>
      </c>
    </row>
    <row r="222" spans="11:44" ht="12.75" customHeight="1" x14ac:dyDescent="0.15">
      <c r="K222" s="12" t="str">
        <f t="shared" si="56"/>
        <v>デジタル入力ユニット</v>
      </c>
      <c r="L222" s="12" t="str">
        <f t="shared" si="56"/>
        <v>EX600-DXNE</v>
      </c>
      <c r="M222" s="12" t="str">
        <f t="shared" si="56"/>
        <v/>
      </c>
      <c r="N222" s="12" t="str">
        <f t="shared" si="56"/>
        <v/>
      </c>
      <c r="O222" s="12" t="str">
        <f t="shared" si="56"/>
        <v/>
      </c>
      <c r="P222" s="12" t="str">
        <f t="shared" si="56"/>
        <v/>
      </c>
      <c r="Q222" s="12" t="str">
        <f t="shared" si="56"/>
        <v/>
      </c>
      <c r="R222" s="12" t="str">
        <f t="shared" si="56"/>
        <v/>
      </c>
      <c r="S222" s="12" t="str">
        <f t="shared" si="56"/>
        <v/>
      </c>
      <c r="T222" s="12" t="str">
        <f t="shared" si="56"/>
        <v/>
      </c>
      <c r="U222" s="12" t="str">
        <f t="shared" si="56"/>
        <v/>
      </c>
      <c r="V222" s="12" t="str">
        <f t="shared" si="56"/>
        <v/>
      </c>
      <c r="W222" s="12" t="str">
        <f t="shared" si="56"/>
        <v/>
      </c>
      <c r="X222" s="12" t="str">
        <f t="shared" si="56"/>
        <v/>
      </c>
      <c r="Y222" s="12" t="str">
        <f t="shared" si="56"/>
        <v/>
      </c>
      <c r="Z222" s="12" t="str">
        <f t="shared" si="56"/>
        <v/>
      </c>
      <c r="AA222" s="12" t="str">
        <f t="shared" si="56"/>
        <v/>
      </c>
      <c r="AB222" s="12" t="str">
        <f t="shared" si="56"/>
        <v/>
      </c>
    </row>
    <row r="223" spans="11:44" ht="12.75" customHeight="1" x14ac:dyDescent="0.15">
      <c r="K223" s="12" t="str">
        <f t="shared" si="56"/>
        <v>デジタル入力ユニット</v>
      </c>
      <c r="L223" s="12" t="str">
        <f t="shared" si="56"/>
        <v>EX600-DXNF</v>
      </c>
      <c r="M223" s="12" t="str">
        <f t="shared" si="56"/>
        <v/>
      </c>
      <c r="N223" s="12" t="str">
        <f t="shared" si="56"/>
        <v/>
      </c>
      <c r="O223" s="12" t="str">
        <f t="shared" si="56"/>
        <v/>
      </c>
      <c r="P223" s="12" t="str">
        <f t="shared" si="56"/>
        <v/>
      </c>
      <c r="Q223" s="12" t="str">
        <f t="shared" si="56"/>
        <v/>
      </c>
      <c r="R223" s="12" t="str">
        <f t="shared" si="56"/>
        <v/>
      </c>
      <c r="S223" s="12" t="str">
        <f t="shared" si="56"/>
        <v/>
      </c>
      <c r="T223" s="12" t="str">
        <f t="shared" si="56"/>
        <v/>
      </c>
      <c r="U223" s="12" t="str">
        <f t="shared" si="56"/>
        <v/>
      </c>
      <c r="V223" s="12" t="str">
        <f t="shared" si="56"/>
        <v/>
      </c>
      <c r="W223" s="12" t="str">
        <f t="shared" si="56"/>
        <v/>
      </c>
      <c r="X223" s="12" t="str">
        <f t="shared" si="56"/>
        <v/>
      </c>
      <c r="Y223" s="12" t="str">
        <f t="shared" si="56"/>
        <v/>
      </c>
      <c r="Z223" s="12" t="str">
        <f t="shared" si="56"/>
        <v/>
      </c>
      <c r="AA223" s="12" t="str">
        <f t="shared" si="56"/>
        <v/>
      </c>
      <c r="AB223" s="12" t="str">
        <f t="shared" si="56"/>
        <v/>
      </c>
    </row>
    <row r="224" spans="11:44" ht="12.75" customHeight="1" x14ac:dyDescent="0.15">
      <c r="K224" s="12" t="str">
        <f t="shared" si="56"/>
        <v>デジタル出力ユニット</v>
      </c>
      <c r="L224" s="12" t="str">
        <f t="shared" si="56"/>
        <v>EX600-DYPB</v>
      </c>
      <c r="M224" s="12" t="str">
        <f t="shared" si="56"/>
        <v/>
      </c>
      <c r="N224" s="12" t="str">
        <f t="shared" si="56"/>
        <v/>
      </c>
      <c r="O224" s="12" t="str">
        <f t="shared" si="56"/>
        <v/>
      </c>
      <c r="P224" s="12" t="str">
        <f t="shared" si="56"/>
        <v/>
      </c>
      <c r="Q224" s="12" t="str">
        <f t="shared" si="56"/>
        <v/>
      </c>
      <c r="R224" s="12" t="str">
        <f t="shared" si="56"/>
        <v/>
      </c>
      <c r="S224" s="12" t="str">
        <f t="shared" si="56"/>
        <v/>
      </c>
      <c r="T224" s="12" t="str">
        <f t="shared" si="56"/>
        <v/>
      </c>
      <c r="U224" s="12" t="str">
        <f t="shared" si="56"/>
        <v/>
      </c>
      <c r="V224" s="12" t="str">
        <f t="shared" si="56"/>
        <v/>
      </c>
      <c r="W224" s="12" t="str">
        <f t="shared" si="56"/>
        <v/>
      </c>
      <c r="X224" s="12" t="str">
        <f t="shared" si="56"/>
        <v/>
      </c>
      <c r="Y224" s="12" t="str">
        <f t="shared" si="56"/>
        <v/>
      </c>
      <c r="Z224" s="12" t="str">
        <f t="shared" si="56"/>
        <v/>
      </c>
      <c r="AA224" s="12" t="str">
        <f t="shared" si="56"/>
        <v/>
      </c>
      <c r="AB224" s="12" t="str">
        <f t="shared" si="56"/>
        <v/>
      </c>
    </row>
    <row r="225" spans="11:28" ht="12.75" customHeight="1" x14ac:dyDescent="0.15">
      <c r="K225" s="12" t="str">
        <f t="shared" si="56"/>
        <v>デジタル出力ユニット</v>
      </c>
      <c r="L225" s="12" t="str">
        <f t="shared" si="56"/>
        <v>EX600-DYPE</v>
      </c>
      <c r="M225" s="12" t="str">
        <f t="shared" si="56"/>
        <v/>
      </c>
      <c r="N225" s="12" t="str">
        <f t="shared" si="56"/>
        <v/>
      </c>
      <c r="O225" s="12" t="str">
        <f t="shared" si="56"/>
        <v/>
      </c>
      <c r="P225" s="12" t="str">
        <f t="shared" si="56"/>
        <v/>
      </c>
      <c r="Q225" s="12" t="str">
        <f t="shared" si="56"/>
        <v/>
      </c>
      <c r="R225" s="12" t="str">
        <f t="shared" si="56"/>
        <v/>
      </c>
      <c r="S225" s="12" t="str">
        <f t="shared" si="56"/>
        <v/>
      </c>
      <c r="T225" s="12" t="str">
        <f t="shared" si="56"/>
        <v/>
      </c>
      <c r="U225" s="12" t="str">
        <f t="shared" si="56"/>
        <v/>
      </c>
      <c r="V225" s="12" t="str">
        <f t="shared" si="56"/>
        <v/>
      </c>
      <c r="W225" s="12" t="str">
        <f t="shared" si="56"/>
        <v/>
      </c>
      <c r="X225" s="12" t="str">
        <f t="shared" si="56"/>
        <v/>
      </c>
      <c r="Y225" s="12" t="str">
        <f t="shared" si="56"/>
        <v/>
      </c>
      <c r="Z225" s="12" t="str">
        <f t="shared" si="56"/>
        <v/>
      </c>
      <c r="AA225" s="12" t="str">
        <f t="shared" si="56"/>
        <v/>
      </c>
      <c r="AB225" s="12" t="str">
        <f t="shared" si="56"/>
        <v/>
      </c>
    </row>
    <row r="226" spans="11:28" ht="12.75" customHeight="1" x14ac:dyDescent="0.15">
      <c r="K226" s="12" t="str">
        <f t="shared" si="56"/>
        <v>デジタル出力ユニット</v>
      </c>
      <c r="L226" s="12" t="str">
        <f t="shared" si="56"/>
        <v>EX600-DYPF</v>
      </c>
      <c r="M226" s="12" t="str">
        <f t="shared" si="56"/>
        <v/>
      </c>
      <c r="N226" s="12" t="str">
        <f t="shared" ref="L226:AB236" si="57">IF(N126="","",N126)</f>
        <v/>
      </c>
      <c r="O226" s="12" t="str">
        <f t="shared" si="57"/>
        <v/>
      </c>
      <c r="P226" s="12" t="str">
        <f t="shared" si="57"/>
        <v/>
      </c>
      <c r="Q226" s="12" t="str">
        <f t="shared" si="57"/>
        <v/>
      </c>
      <c r="R226" s="12" t="str">
        <f t="shared" si="57"/>
        <v/>
      </c>
      <c r="S226" s="12" t="str">
        <f t="shared" si="57"/>
        <v/>
      </c>
      <c r="T226" s="12" t="str">
        <f t="shared" si="57"/>
        <v/>
      </c>
      <c r="U226" s="12" t="str">
        <f t="shared" si="57"/>
        <v/>
      </c>
      <c r="V226" s="12" t="str">
        <f t="shared" si="57"/>
        <v/>
      </c>
      <c r="W226" s="12" t="str">
        <f t="shared" si="57"/>
        <v/>
      </c>
      <c r="X226" s="12" t="str">
        <f t="shared" si="57"/>
        <v/>
      </c>
      <c r="Y226" s="12" t="str">
        <f t="shared" si="57"/>
        <v/>
      </c>
      <c r="Z226" s="12" t="str">
        <f t="shared" si="57"/>
        <v/>
      </c>
      <c r="AA226" s="12" t="str">
        <f t="shared" si="57"/>
        <v/>
      </c>
      <c r="AB226" s="12" t="str">
        <f t="shared" si="57"/>
        <v/>
      </c>
    </row>
    <row r="227" spans="11:28" ht="12.75" customHeight="1" x14ac:dyDescent="0.15">
      <c r="K227" s="12" t="str">
        <f t="shared" ref="K227:K236" si="58">IF(K127="","",K127)</f>
        <v>デジタル出力ユニット</v>
      </c>
      <c r="L227" s="12" t="str">
        <f t="shared" si="57"/>
        <v>EX600-DYNB</v>
      </c>
      <c r="M227" s="12" t="str">
        <f t="shared" si="57"/>
        <v/>
      </c>
      <c r="N227" s="12" t="str">
        <f t="shared" si="57"/>
        <v/>
      </c>
      <c r="O227" s="12" t="str">
        <f t="shared" si="57"/>
        <v/>
      </c>
      <c r="P227" s="12" t="str">
        <f t="shared" si="57"/>
        <v/>
      </c>
      <c r="Q227" s="12" t="str">
        <f t="shared" si="57"/>
        <v/>
      </c>
      <c r="R227" s="12" t="str">
        <f t="shared" si="57"/>
        <v/>
      </c>
      <c r="S227" s="12" t="str">
        <f t="shared" si="57"/>
        <v/>
      </c>
      <c r="T227" s="12" t="str">
        <f t="shared" si="57"/>
        <v/>
      </c>
      <c r="U227" s="12" t="str">
        <f t="shared" si="57"/>
        <v/>
      </c>
      <c r="V227" s="12" t="str">
        <f t="shared" si="57"/>
        <v/>
      </c>
      <c r="W227" s="12" t="str">
        <f t="shared" si="57"/>
        <v/>
      </c>
      <c r="X227" s="12" t="str">
        <f t="shared" si="57"/>
        <v/>
      </c>
      <c r="Y227" s="12" t="str">
        <f t="shared" si="57"/>
        <v/>
      </c>
      <c r="Z227" s="12" t="str">
        <f t="shared" si="57"/>
        <v/>
      </c>
      <c r="AA227" s="12" t="str">
        <f t="shared" si="57"/>
        <v/>
      </c>
      <c r="AB227" s="12" t="str">
        <f t="shared" si="57"/>
        <v/>
      </c>
    </row>
    <row r="228" spans="11:28" ht="12.75" customHeight="1" x14ac:dyDescent="0.15">
      <c r="K228" s="12" t="str">
        <f t="shared" si="58"/>
        <v>デジタル出力ユニット</v>
      </c>
      <c r="L228" s="12" t="str">
        <f t="shared" si="57"/>
        <v>EX600-DYNE</v>
      </c>
      <c r="M228" s="12" t="str">
        <f t="shared" si="57"/>
        <v/>
      </c>
      <c r="N228" s="12" t="str">
        <f t="shared" si="57"/>
        <v/>
      </c>
      <c r="O228" s="12" t="str">
        <f t="shared" si="57"/>
        <v/>
      </c>
      <c r="P228" s="12" t="str">
        <f t="shared" si="57"/>
        <v/>
      </c>
      <c r="Q228" s="12" t="str">
        <f t="shared" si="57"/>
        <v/>
      </c>
      <c r="R228" s="12" t="str">
        <f t="shared" si="57"/>
        <v/>
      </c>
      <c r="S228" s="12" t="str">
        <f t="shared" si="57"/>
        <v/>
      </c>
      <c r="T228" s="12" t="str">
        <f t="shared" si="57"/>
        <v/>
      </c>
      <c r="U228" s="12" t="str">
        <f t="shared" si="57"/>
        <v/>
      </c>
      <c r="V228" s="12" t="str">
        <f t="shared" si="57"/>
        <v/>
      </c>
      <c r="W228" s="12" t="str">
        <f t="shared" si="57"/>
        <v/>
      </c>
      <c r="X228" s="12" t="str">
        <f t="shared" si="57"/>
        <v/>
      </c>
      <c r="Y228" s="12" t="str">
        <f t="shared" si="57"/>
        <v/>
      </c>
      <c r="Z228" s="12" t="str">
        <f t="shared" si="57"/>
        <v/>
      </c>
      <c r="AA228" s="12" t="str">
        <f t="shared" si="57"/>
        <v/>
      </c>
      <c r="AB228" s="12" t="str">
        <f t="shared" si="57"/>
        <v/>
      </c>
    </row>
    <row r="229" spans="11:28" ht="12.75" customHeight="1" x14ac:dyDescent="0.15">
      <c r="K229" s="12" t="str">
        <f t="shared" si="58"/>
        <v>デジタル出力ユニット</v>
      </c>
      <c r="L229" s="12" t="str">
        <f t="shared" si="57"/>
        <v>EX600-DYNF</v>
      </c>
      <c r="M229" s="12" t="str">
        <f t="shared" si="57"/>
        <v/>
      </c>
      <c r="N229" s="12" t="str">
        <f t="shared" si="57"/>
        <v/>
      </c>
      <c r="O229" s="12" t="str">
        <f t="shared" si="57"/>
        <v/>
      </c>
      <c r="P229" s="12" t="str">
        <f t="shared" si="57"/>
        <v/>
      </c>
      <c r="Q229" s="12" t="str">
        <f t="shared" si="57"/>
        <v/>
      </c>
      <c r="R229" s="12" t="str">
        <f t="shared" si="57"/>
        <v/>
      </c>
      <c r="S229" s="12" t="str">
        <f t="shared" si="57"/>
        <v/>
      </c>
      <c r="T229" s="12" t="str">
        <f t="shared" si="57"/>
        <v/>
      </c>
      <c r="U229" s="12" t="str">
        <f t="shared" si="57"/>
        <v/>
      </c>
      <c r="V229" s="12" t="str">
        <f t="shared" si="57"/>
        <v/>
      </c>
      <c r="W229" s="12" t="str">
        <f t="shared" si="57"/>
        <v/>
      </c>
      <c r="X229" s="12" t="str">
        <f t="shared" si="57"/>
        <v/>
      </c>
      <c r="Y229" s="12" t="str">
        <f t="shared" si="57"/>
        <v/>
      </c>
      <c r="Z229" s="12" t="str">
        <f t="shared" si="57"/>
        <v/>
      </c>
      <c r="AA229" s="12" t="str">
        <f t="shared" si="57"/>
        <v/>
      </c>
      <c r="AB229" s="12" t="str">
        <f t="shared" si="57"/>
        <v/>
      </c>
    </row>
    <row r="230" spans="11:28" ht="12.75" customHeight="1" x14ac:dyDescent="0.15">
      <c r="K230" s="12" t="str">
        <f t="shared" si="58"/>
        <v>デジタル入出力ユニット</v>
      </c>
      <c r="L230" s="12" t="str">
        <f t="shared" si="57"/>
        <v>EX600-DMPE</v>
      </c>
      <c r="M230" s="12" t="str">
        <f t="shared" si="57"/>
        <v/>
      </c>
      <c r="N230" s="12" t="str">
        <f t="shared" si="57"/>
        <v/>
      </c>
      <c r="O230" s="12" t="str">
        <f t="shared" si="57"/>
        <v/>
      </c>
      <c r="P230" s="12" t="str">
        <f t="shared" si="57"/>
        <v/>
      </c>
      <c r="Q230" s="12" t="str">
        <f t="shared" si="57"/>
        <v/>
      </c>
      <c r="R230" s="12" t="str">
        <f t="shared" si="57"/>
        <v/>
      </c>
      <c r="S230" s="12" t="str">
        <f t="shared" si="57"/>
        <v/>
      </c>
      <c r="T230" s="12" t="str">
        <f t="shared" si="57"/>
        <v/>
      </c>
      <c r="U230" s="12" t="str">
        <f t="shared" si="57"/>
        <v/>
      </c>
      <c r="V230" s="12" t="str">
        <f t="shared" si="57"/>
        <v/>
      </c>
      <c r="W230" s="12" t="str">
        <f t="shared" si="57"/>
        <v/>
      </c>
      <c r="X230" s="12" t="str">
        <f t="shared" si="57"/>
        <v/>
      </c>
      <c r="Y230" s="12" t="str">
        <f t="shared" si="57"/>
        <v/>
      </c>
      <c r="Z230" s="12" t="str">
        <f t="shared" si="57"/>
        <v/>
      </c>
      <c r="AA230" s="12" t="str">
        <f t="shared" si="57"/>
        <v/>
      </c>
      <c r="AB230" s="12" t="str">
        <f t="shared" si="57"/>
        <v/>
      </c>
    </row>
    <row r="231" spans="11:28" ht="12.75" customHeight="1" x14ac:dyDescent="0.15">
      <c r="K231" s="12" t="str">
        <f t="shared" si="58"/>
        <v>デジタル入出力ユニット</v>
      </c>
      <c r="L231" s="12" t="str">
        <f t="shared" si="57"/>
        <v>EX600-DMPF</v>
      </c>
      <c r="M231" s="12" t="str">
        <f t="shared" si="57"/>
        <v/>
      </c>
      <c r="N231" s="12" t="str">
        <f t="shared" si="57"/>
        <v/>
      </c>
      <c r="O231" s="12" t="str">
        <f t="shared" si="57"/>
        <v/>
      </c>
      <c r="P231" s="12" t="str">
        <f t="shared" si="57"/>
        <v/>
      </c>
      <c r="Q231" s="12" t="str">
        <f t="shared" si="57"/>
        <v/>
      </c>
      <c r="R231" s="12" t="str">
        <f t="shared" si="57"/>
        <v/>
      </c>
      <c r="S231" s="12" t="str">
        <f t="shared" si="57"/>
        <v/>
      </c>
      <c r="T231" s="12" t="str">
        <f t="shared" si="57"/>
        <v/>
      </c>
      <c r="U231" s="12" t="str">
        <f t="shared" si="57"/>
        <v/>
      </c>
      <c r="V231" s="12" t="str">
        <f t="shared" si="57"/>
        <v/>
      </c>
      <c r="W231" s="12" t="str">
        <f t="shared" si="57"/>
        <v/>
      </c>
      <c r="X231" s="12" t="str">
        <f t="shared" si="57"/>
        <v/>
      </c>
      <c r="Y231" s="12" t="str">
        <f t="shared" si="57"/>
        <v/>
      </c>
      <c r="Z231" s="12" t="str">
        <f t="shared" si="57"/>
        <v/>
      </c>
      <c r="AA231" s="12" t="str">
        <f t="shared" si="57"/>
        <v/>
      </c>
      <c r="AB231" s="12" t="str">
        <f t="shared" si="57"/>
        <v/>
      </c>
    </row>
    <row r="232" spans="11:28" ht="12.75" customHeight="1" x14ac:dyDescent="0.15">
      <c r="K232" s="12" t="str">
        <f t="shared" si="58"/>
        <v>デジタル入出力ユニット</v>
      </c>
      <c r="L232" s="12" t="str">
        <f t="shared" si="57"/>
        <v>EX600-DMNE</v>
      </c>
      <c r="M232" s="12" t="str">
        <f t="shared" si="57"/>
        <v/>
      </c>
      <c r="N232" s="12" t="str">
        <f t="shared" si="57"/>
        <v/>
      </c>
      <c r="O232" s="12" t="str">
        <f t="shared" si="57"/>
        <v/>
      </c>
      <c r="P232" s="12" t="str">
        <f t="shared" si="57"/>
        <v/>
      </c>
      <c r="Q232" s="12" t="str">
        <f t="shared" si="57"/>
        <v/>
      </c>
      <c r="R232" s="12" t="str">
        <f t="shared" si="57"/>
        <v/>
      </c>
      <c r="S232" s="12" t="str">
        <f t="shared" si="57"/>
        <v/>
      </c>
      <c r="T232" s="12" t="str">
        <f t="shared" si="57"/>
        <v/>
      </c>
      <c r="U232" s="12" t="str">
        <f t="shared" si="57"/>
        <v/>
      </c>
      <c r="V232" s="12" t="str">
        <f t="shared" si="57"/>
        <v/>
      </c>
      <c r="W232" s="12" t="str">
        <f t="shared" si="57"/>
        <v/>
      </c>
      <c r="X232" s="12" t="str">
        <f t="shared" si="57"/>
        <v/>
      </c>
      <c r="Y232" s="12" t="str">
        <f t="shared" si="57"/>
        <v/>
      </c>
      <c r="Z232" s="12" t="str">
        <f t="shared" si="57"/>
        <v/>
      </c>
      <c r="AA232" s="12" t="str">
        <f t="shared" si="57"/>
        <v/>
      </c>
      <c r="AB232" s="12" t="str">
        <f t="shared" si="57"/>
        <v/>
      </c>
    </row>
    <row r="233" spans="11:28" ht="12.75" customHeight="1" x14ac:dyDescent="0.15">
      <c r="K233" s="12" t="str">
        <f t="shared" si="58"/>
        <v>デジタル入出力ユニット</v>
      </c>
      <c r="L233" s="12" t="str">
        <f t="shared" si="57"/>
        <v>EX600-DMNF</v>
      </c>
      <c r="M233" s="12" t="str">
        <f t="shared" si="57"/>
        <v/>
      </c>
      <c r="N233" s="12" t="str">
        <f t="shared" si="57"/>
        <v/>
      </c>
      <c r="O233" s="12" t="str">
        <f t="shared" si="57"/>
        <v/>
      </c>
      <c r="P233" s="12" t="str">
        <f t="shared" si="57"/>
        <v/>
      </c>
      <c r="Q233" s="12" t="str">
        <f t="shared" si="57"/>
        <v/>
      </c>
      <c r="R233" s="12" t="str">
        <f t="shared" si="57"/>
        <v/>
      </c>
      <c r="S233" s="12" t="str">
        <f t="shared" si="57"/>
        <v/>
      </c>
      <c r="T233" s="12" t="str">
        <f t="shared" si="57"/>
        <v/>
      </c>
      <c r="U233" s="12" t="str">
        <f t="shared" si="57"/>
        <v/>
      </c>
      <c r="V233" s="12" t="str">
        <f t="shared" si="57"/>
        <v/>
      </c>
      <c r="W233" s="12" t="str">
        <f t="shared" si="57"/>
        <v/>
      </c>
      <c r="X233" s="12" t="str">
        <f t="shared" si="57"/>
        <v/>
      </c>
      <c r="Y233" s="12" t="str">
        <f t="shared" si="57"/>
        <v/>
      </c>
      <c r="Z233" s="12" t="str">
        <f t="shared" si="57"/>
        <v/>
      </c>
      <c r="AA233" s="12" t="str">
        <f t="shared" si="57"/>
        <v/>
      </c>
      <c r="AB233" s="12" t="str">
        <f t="shared" si="57"/>
        <v/>
      </c>
    </row>
    <row r="234" spans="11:28" ht="12.75" customHeight="1" x14ac:dyDescent="0.15">
      <c r="K234" s="12" t="str">
        <f t="shared" si="58"/>
        <v>アナログ出力ユニット</v>
      </c>
      <c r="L234" s="12" t="str">
        <f t="shared" si="57"/>
        <v>EX600-AXA</v>
      </c>
      <c r="M234" s="12" t="str">
        <f t="shared" si="57"/>
        <v/>
      </c>
      <c r="N234" s="12" t="str">
        <f t="shared" si="57"/>
        <v/>
      </c>
      <c r="O234" s="12" t="str">
        <f t="shared" si="57"/>
        <v/>
      </c>
      <c r="P234" s="12" t="str">
        <f t="shared" si="57"/>
        <v/>
      </c>
      <c r="Q234" s="12" t="str">
        <f t="shared" si="57"/>
        <v/>
      </c>
      <c r="R234" s="12" t="str">
        <f t="shared" si="57"/>
        <v/>
      </c>
      <c r="S234" s="12" t="str">
        <f t="shared" si="57"/>
        <v/>
      </c>
      <c r="T234" s="12" t="str">
        <f t="shared" si="57"/>
        <v/>
      </c>
      <c r="U234" s="12" t="str">
        <f t="shared" si="57"/>
        <v/>
      </c>
      <c r="V234" s="12" t="str">
        <f t="shared" si="57"/>
        <v/>
      </c>
      <c r="W234" s="12" t="str">
        <f t="shared" si="57"/>
        <v/>
      </c>
      <c r="X234" s="12" t="str">
        <f t="shared" si="57"/>
        <v/>
      </c>
      <c r="Y234" s="12" t="str">
        <f t="shared" si="57"/>
        <v/>
      </c>
      <c r="Z234" s="12" t="str">
        <f t="shared" si="57"/>
        <v/>
      </c>
      <c r="AA234" s="12" t="str">
        <f t="shared" si="57"/>
        <v/>
      </c>
      <c r="AB234" s="12" t="str">
        <f t="shared" si="57"/>
        <v/>
      </c>
    </row>
    <row r="235" spans="11:28" ht="12.75" customHeight="1" x14ac:dyDescent="0.15">
      <c r="K235" s="12" t="str">
        <f t="shared" si="58"/>
        <v>アナログ入力ユニット</v>
      </c>
      <c r="L235" s="12" t="str">
        <f t="shared" si="57"/>
        <v>EX600-AYA</v>
      </c>
      <c r="M235" s="12" t="str">
        <f t="shared" si="57"/>
        <v/>
      </c>
      <c r="N235" s="12" t="str">
        <f t="shared" si="57"/>
        <v/>
      </c>
      <c r="O235" s="12" t="str">
        <f t="shared" si="57"/>
        <v/>
      </c>
      <c r="P235" s="12" t="str">
        <f t="shared" si="57"/>
        <v/>
      </c>
      <c r="Q235" s="12" t="str">
        <f t="shared" si="57"/>
        <v/>
      </c>
      <c r="R235" s="12" t="str">
        <f t="shared" si="57"/>
        <v/>
      </c>
      <c r="S235" s="12" t="str">
        <f t="shared" si="57"/>
        <v/>
      </c>
      <c r="T235" s="12" t="str">
        <f t="shared" si="57"/>
        <v/>
      </c>
      <c r="U235" s="12" t="str">
        <f t="shared" si="57"/>
        <v/>
      </c>
      <c r="V235" s="12" t="str">
        <f t="shared" si="57"/>
        <v/>
      </c>
      <c r="W235" s="12" t="str">
        <f t="shared" si="57"/>
        <v/>
      </c>
      <c r="X235" s="12" t="str">
        <f t="shared" si="57"/>
        <v/>
      </c>
      <c r="Y235" s="12" t="str">
        <f t="shared" si="57"/>
        <v/>
      </c>
      <c r="Z235" s="12" t="str">
        <f t="shared" si="57"/>
        <v/>
      </c>
      <c r="AA235" s="12" t="str">
        <f t="shared" si="57"/>
        <v/>
      </c>
      <c r="AB235" s="12" t="str">
        <f t="shared" si="57"/>
        <v/>
      </c>
    </row>
    <row r="236" spans="11:28" ht="12.75" customHeight="1" x14ac:dyDescent="0.15">
      <c r="K236" s="12" t="str">
        <f t="shared" si="58"/>
        <v>アナログ入出力ユニット</v>
      </c>
      <c r="L236" s="12" t="str">
        <f t="shared" si="57"/>
        <v>EX600-AMB</v>
      </c>
      <c r="M236" s="12" t="str">
        <f t="shared" si="57"/>
        <v/>
      </c>
      <c r="N236" s="12" t="str">
        <f t="shared" si="57"/>
        <v/>
      </c>
      <c r="O236" s="12" t="str">
        <f t="shared" si="57"/>
        <v/>
      </c>
      <c r="P236" s="12" t="str">
        <f t="shared" si="57"/>
        <v/>
      </c>
      <c r="Q236" s="12" t="str">
        <f t="shared" si="57"/>
        <v/>
      </c>
      <c r="R236" s="12" t="str">
        <f t="shared" si="57"/>
        <v/>
      </c>
      <c r="S236" s="12" t="str">
        <f t="shared" si="57"/>
        <v/>
      </c>
      <c r="T236" s="12" t="str">
        <f t="shared" si="57"/>
        <v/>
      </c>
      <c r="U236" s="12" t="str">
        <f t="shared" si="57"/>
        <v/>
      </c>
      <c r="V236" s="12" t="str">
        <f t="shared" si="57"/>
        <v/>
      </c>
      <c r="W236" s="12" t="str">
        <f t="shared" si="57"/>
        <v/>
      </c>
      <c r="X236" s="12" t="str">
        <f t="shared" si="57"/>
        <v/>
      </c>
      <c r="Y236" s="12" t="str">
        <f t="shared" si="57"/>
        <v/>
      </c>
      <c r="Z236" s="12" t="str">
        <f t="shared" si="57"/>
        <v/>
      </c>
      <c r="AA236" s="12" t="str">
        <f t="shared" si="57"/>
        <v/>
      </c>
      <c r="AB236" s="12" t="str">
        <f t="shared" si="57"/>
        <v/>
      </c>
    </row>
    <row r="242" spans="11:11" ht="12.75" customHeight="1" x14ac:dyDescent="0.15">
      <c r="K242" s="12" t="str">
        <f t="array" ref="K242">IF(COUNTA($M$212:$M$236)&lt;ROW(M211),"",INDEX($K$211:$K$236,SMALL(IF($M$212:$M$236&lt;&gt;"",ROW($M$212:$M$236)),ROW(M211))))</f>
        <v/>
      </c>
    </row>
    <row r="271" spans="10:45" ht="12.75" customHeight="1" x14ac:dyDescent="0.15">
      <c r="J271" s="12">
        <v>1</v>
      </c>
      <c r="K271" s="12" t="str">
        <f t="array" ref="K271">IF(COUNTA($N$2:$N$141)&lt;ROW(N1),"",INDEX($K$1:$K$141,SMALL(IF($N$2:$N$141&lt;&gt;"",ROW($N$2:$N$141)),ROW(N1))))</f>
        <v>マニホールドベース</v>
      </c>
      <c r="L271" s="12" t="str">
        <f t="array" ref="L271">IF(COUNTA($N$2:$N$141)&lt;ROW(N1),"",INDEX($L$1:$L$141,SMALL(IF($N$2:$N$141&lt;&gt;"",ROW($N$2:$N$141)),ROW(N1))))</f>
        <v>必須項目に入力漏れがあります</v>
      </c>
      <c r="M271" s="12">
        <f t="array" ref="M271">IF(COUNTA($N$2:$N$141)&lt;ROW(N1),"",INDEX($N$1:$N$141,SMALL(IF($N$2:$N$141&lt;&gt;"",ROW($N$2:$N$141)),ROW(N1))))</f>
        <v>1</v>
      </c>
      <c r="R271" s="12">
        <f t="array" ref="R271">IF(COUNTA($N$2:$N$141)&lt;ROW(N1),"",INDEX($R$1:$R$141,SMALL(IF($N$2:$N$141&lt;&gt;"",ROW($N$2:$N$141)),ROW(N1))))</f>
        <v>0</v>
      </c>
      <c r="S271" s="12">
        <f t="array" ref="S271">IF(COUNTA($N$2:$N$141)&lt;ROW(N1),"",INDEX($S$1:$S$141,SMALL(IF($N$2:$N$141&lt;&gt;"",ROW($N$2:$N$141)),ROW(N1))))</f>
        <v>0</v>
      </c>
      <c r="T271" s="12" t="str">
        <f t="array" ref="T271">IF(COUNTA($N$2:$N$141)&lt;ROW(N1),"",INDEX($T$1:$T$141,SMALL(IF($N$2:$N$141&lt;&gt;"",ROW($N$2:$N$141)),ROW(N1))))</f>
        <v/>
      </c>
      <c r="U271" s="12" t="str">
        <f t="array" ref="U271">IF(COUNTA($N$2:$N$141)&lt;ROW(N1),"",INDEX($U$1:$U$141,SMALL(IF($N$2:$N$141&lt;&gt;"",ROW($N$2:$N$141)),ROW(N1))))</f>
        <v/>
      </c>
      <c r="V271" s="12" t="str">
        <f t="array" ref="V271">IF(COUNTA($N$2:$N$141)&lt;ROW(N1),"",INDEX($V$1:$V$141,SMALL(IF($N$2:$N$141&lt;&gt;"",ROW($N$2:$N$141)),ROW(N1))))</f>
        <v/>
      </c>
      <c r="W271" s="12" t="str">
        <f t="array" ref="W271">IF(COUNTA($N$2:$N$141)&lt;ROW(N1),"",INDEX($W$1:$W$141,SMALL(IF($N$2:$N$141&lt;&gt;"",ROW($N$2:$N$141)),ROW(N1))))</f>
        <v/>
      </c>
      <c r="X271" s="12" t="str">
        <f t="array" ref="X271">IF(COUNTA($N$2:$N$141)&lt;ROW(N1),"",INDEX($X$1:$X$141,SMALL(IF($N$2:$N$141&lt;&gt;"",ROW($N$2:$N$141)),ROW(N1))))</f>
        <v/>
      </c>
      <c r="Y271" s="12" t="str">
        <f t="array" ref="Y271">IF(COUNTA($N$2:$N$141)&lt;ROW(N1),"",INDEX($Y$1:$Y$141,SMALL(IF($N$2:$N$141&lt;&gt;"",ROW($N$2:$N$141)),ROW(N1))))</f>
        <v/>
      </c>
      <c r="Z271" s="12" t="str">
        <f t="array" ref="Z271">IF(COUNTA($N$2:$N$141)&lt;ROW(N1),"",INDEX($Z$1:$Z$141,SMALL(IF($N$2:$N$141&lt;&gt;"",ROW($N$2:$N$141)),ROW(N1))))</f>
        <v/>
      </c>
      <c r="AA271" s="12" t="str">
        <f t="array" ref="AA271">IF(COUNTA($N$2:$N$141)&lt;ROW(N1),"",INDEX($AA$1:$AA$141,SMALL(IF($N$2:$N$141&lt;&gt;"",ROW($N$2:$N$141)),ROW(N1))))</f>
        <v/>
      </c>
      <c r="AB271" s="12" t="str">
        <f t="array" ref="AB271">IF(COUNTA($N$2:$N$141)&lt;ROW(N1),"",INDEX($AB$1:$AB$141,SMALL(IF($N$2:$N$141&lt;&gt;"",ROW($N$2:$N$141)),ROW(N1))))</f>
        <v/>
      </c>
      <c r="AC271" s="12" t="str">
        <f t="array" ref="AC271">IF(COUNTA($N$2:$N$141)&lt;ROW(N1),"",INDEX($AC$1:$AC$141,SMALL(IF($N$2:$N$141&lt;&gt;"",ROW($N$2:$N$141)),ROW(N1))))</f>
        <v/>
      </c>
      <c r="AD271" s="12" t="str">
        <f t="array" ref="AD271">IF(COUNTA($N$2:$N$141)&lt;ROW(N1),"",INDEX($AD$1:$AD$141,SMALL(IF($N$2:$N$141&lt;&gt;"",ROW($N$2:$N$141)),ROW(N1))))</f>
        <v/>
      </c>
      <c r="AE271" s="12" t="str">
        <f t="array" ref="AE271">IF(COUNTA($N$2:$N$141)&lt;ROW(N1),"",INDEX($AE$1:$AE$141,SMALL(IF($N$2:$N$141&lt;&gt;"",ROW($N$2:$N$141)),ROW(N1))))</f>
        <v/>
      </c>
      <c r="AF271" s="12" t="str">
        <f t="array" ref="AF271">IF(COUNTA($N$2:$N$141)&lt;ROW(N1),"",INDEX($AF$1:$AF$141,SMALL(IF($N$2:$N$141&lt;&gt;"",ROW($N$2:$N$141)),ROW(N1))))</f>
        <v/>
      </c>
      <c r="AG271" s="12" t="str">
        <f t="array" ref="AG271">IF(COUNTA($N$2:$N$141)&lt;ROW(N1),"",INDEX($AG$1:$AG$141,SMALL(IF($N$2:$N$141&lt;&gt;"",ROW($N$2:$N$141)),ROW(N1))))</f>
        <v/>
      </c>
      <c r="AH271" s="12" t="str">
        <f t="array" ref="AH271">IF(COUNTA($N$2:$N$141)&lt;ROW(N1),"",INDEX($AH$1:$AH$141,SMALL(IF($N$2:$N$141&lt;&gt;"",ROW($N$2:$N$141)),ROW(N1))))</f>
        <v/>
      </c>
      <c r="AI271" s="12" t="str">
        <f t="array" ref="AI271">IF(COUNTA($N$2:$N$141)&lt;ROW(N1),"",INDEX($AI$1:$AI$141,SMALL(IF($N$2:$N$141&lt;&gt;"",ROW($N$2:$N$141)),ROW(N1))))</f>
        <v/>
      </c>
      <c r="AJ271" s="12" t="str">
        <f t="array" ref="AJ271">IF(COUNTA($N$2:$N$141)&lt;ROW(N1),"",INDEX($AJ$1:$AJ$141,SMALL(IF($N$2:$N$141&lt;&gt;"",ROW($N$2:$N$141)),ROW(N1))))</f>
        <v/>
      </c>
      <c r="AK271" s="12" t="str">
        <f t="array" ref="AK271">IF(COUNTA($N$2:$N$141)&lt;ROW(N1),"",INDEX($AK$1:$AK$141,SMALL(IF($N$2:$N$141&lt;&gt;"",ROW($N$2:$N$141)),ROW(N1))))</f>
        <v/>
      </c>
      <c r="AL271" s="12" t="str">
        <f t="array" ref="AL271">IF(COUNTA($N$2:$N$141)&lt;ROW(N1),"",INDEX($AL$1:$AL$141,SMALL(IF($N$2:$N$141&lt;&gt;"",ROW($N$2:$N$141)),ROW(N1))))</f>
        <v/>
      </c>
      <c r="AM271" s="12" t="str">
        <f t="array" ref="AM271">IF(COUNTA($N$2:$N$141)&lt;ROW(N1),"",INDEX($AM$1:$AM$141,SMALL(IF($N$2:$N$141&lt;&gt;"",ROW($N$2:$N$141)),ROW(N1))))</f>
        <v/>
      </c>
      <c r="AN271" s="12" t="str">
        <f t="array" ref="AN271">IF(COUNTA($N$2:$N$141)&lt;ROW(N1),"",INDEX($AN$1:$AN$141,SMALL(IF($N$2:$N$141&lt;&gt;"",ROW($N$2:$N$141)),ROW(N1))))</f>
        <v/>
      </c>
      <c r="AO271" s="12" t="str">
        <f t="array" ref="AO271">IF(COUNTA($N$2:$N$141)&lt;ROW(N1),"",INDEX($AO$1:$AO$141,SMALL(IF($N$2:$N$141&lt;&gt;"",ROW($N$2:$N$141)),ROW(N1))))</f>
        <v/>
      </c>
      <c r="AP271" s="12" t="str">
        <f t="array" ref="AP271">IF(COUNTA($N$2:$N$141)&lt;ROW(N1),"",INDEX($AP$1:$AP$141,SMALL(IF($N$2:$N$141&lt;&gt;"",ROW($N$2:$N$141)),ROW(N1))))</f>
        <v/>
      </c>
      <c r="AQ271" s="12" t="str">
        <f t="array" ref="AQ271">IF(COUNTA($N$2:$N$141)&lt;ROW(N1),"",INDEX($AQ$1:$AQ$141,SMALL(IF($N$2:$N$141&lt;&gt;"",ROW($N$2:$N$141)),ROW(N1))))</f>
        <v/>
      </c>
      <c r="AR271" s="12">
        <f t="array" ref="AR271">IF(COUNTA($N$2:$N$141)&lt;ROW(N1),"",INDEX($AR$1:$AR$141,SMALL(IF($N$2:$N$141&lt;&gt;"",ROW($N$2:$N$141)),ROW(N1))))</f>
        <v>0</v>
      </c>
      <c r="AS271" s="12">
        <f t="array" ref="AS271">IF(COUNTA($N$2:$N$141)&lt;ROW(N1),"",INDEX($AS$1:$AS$141,SMALL(IF($N$2:$N$141&lt;&gt;"",ROW($N$2:$N$141)),ROW(N1))))</f>
        <v>0</v>
      </c>
    </row>
    <row r="272" spans="10:45" ht="12.75" customHeight="1" x14ac:dyDescent="0.15">
      <c r="J272" s="12">
        <v>2</v>
      </c>
      <c r="K272" s="12" t="e">
        <f t="array" ref="K272">IF(COUNTA($N$2:$N$141)&lt;ROW(N2),"",INDEX($K$1:$K$141,SMALL(IF($N$2:$N$141&lt;&gt;"",ROW($N$2:$N$141)),ROW(N2))))</f>
        <v>#NUM!</v>
      </c>
      <c r="L272" s="12" t="e">
        <f t="array" ref="L272">IF(COUNTA($N$2:$N$141)&lt;ROW(N2),"",INDEX($L$1:$L$141,SMALL(IF($N$2:$N$141&lt;&gt;"",ROW($N$2:$N$141)),ROW(N2))))</f>
        <v>#NUM!</v>
      </c>
      <c r="M272" s="12" t="e">
        <f t="array" ref="M272">IF(COUNTA($N$2:$N$141)&lt;ROW(N2),"",INDEX($N$1:$N$141,SMALL(IF($N$2:$N$141&lt;&gt;"",ROW($N$2:$N$141)),ROW(N2))))</f>
        <v>#NUM!</v>
      </c>
      <c r="R272" s="12" t="e">
        <f t="array" ref="R272">IF(COUNTA($N$2:$N$141)&lt;ROW(N2),"",INDEX($R$1:$R$141,SMALL(IF($N$2:$N$141&lt;&gt;"",ROW($N$2:$N$141)),ROW(N2))))</f>
        <v>#NUM!</v>
      </c>
      <c r="S272" s="12" t="e">
        <f t="array" ref="S272">IF(COUNTA($N$2:$N$141)&lt;ROW(N2),"",INDEX($S$1:$S$141,SMALL(IF($N$2:$N$141&lt;&gt;"",ROW($N$2:$N$141)),ROW(N2))))</f>
        <v>#NUM!</v>
      </c>
      <c r="T272" s="12" t="e">
        <f t="array" ref="T272">IF(COUNTA($N$2:$N$141)&lt;ROW(N2),"",INDEX($T$1:$T$141,SMALL(IF($N$2:$N$141&lt;&gt;"",ROW($N$2:$N$141)),ROW(N2))))</f>
        <v>#NUM!</v>
      </c>
      <c r="U272" s="12" t="e">
        <f t="array" ref="U272">IF(COUNTA($N$2:$N$141)&lt;ROW(N2),"",INDEX($U$1:$U$141,SMALL(IF($N$2:$N$141&lt;&gt;"",ROW($N$2:$N$141)),ROW(N2))))</f>
        <v>#NUM!</v>
      </c>
      <c r="V272" s="12" t="e">
        <f t="array" ref="V272">IF(COUNTA($N$2:$N$141)&lt;ROW(N2),"",INDEX($V$1:$V$141,SMALL(IF($N$2:$N$141&lt;&gt;"",ROW($N$2:$N$141)),ROW(N2))))</f>
        <v>#NUM!</v>
      </c>
      <c r="W272" s="12" t="e">
        <f t="array" ref="W272">IF(COUNTA($N$2:$N$141)&lt;ROW(N2),"",INDEX($W$1:$W$141,SMALL(IF($N$2:$N$141&lt;&gt;"",ROW($N$2:$N$141)),ROW(N2))))</f>
        <v>#NUM!</v>
      </c>
      <c r="X272" s="12" t="e">
        <f t="array" ref="X272">IF(COUNTA($N$2:$N$141)&lt;ROW(N2),"",INDEX($X$1:$X$141,SMALL(IF($N$2:$N$141&lt;&gt;"",ROW($N$2:$N$141)),ROW(N2))))</f>
        <v>#NUM!</v>
      </c>
      <c r="Y272" s="12" t="e">
        <f t="array" ref="Y272">IF(COUNTA($N$2:$N$141)&lt;ROW(N2),"",INDEX($Y$1:$Y$141,SMALL(IF($N$2:$N$141&lt;&gt;"",ROW($N$2:$N$141)),ROW(N2))))</f>
        <v>#NUM!</v>
      </c>
      <c r="Z272" s="12" t="e">
        <f t="array" ref="Z272">IF(COUNTA($N$2:$N$141)&lt;ROW(N2),"",INDEX($Z$1:$Z$141,SMALL(IF($N$2:$N$141&lt;&gt;"",ROW($N$2:$N$141)),ROW(N2))))</f>
        <v>#NUM!</v>
      </c>
      <c r="AA272" s="12" t="e">
        <f t="array" ref="AA272">IF(COUNTA($N$2:$N$141)&lt;ROW(N2),"",INDEX($AA$1:$AA$141,SMALL(IF($N$2:$N$141&lt;&gt;"",ROW($N$2:$N$141)),ROW(N2))))</f>
        <v>#NUM!</v>
      </c>
      <c r="AB272" s="12" t="e">
        <f t="array" ref="AB272">IF(COUNTA($N$2:$N$141)&lt;ROW(N2),"",INDEX($AB$1:$AB$141,SMALL(IF($N$2:$N$141&lt;&gt;"",ROW($N$2:$N$141)),ROW(N2))))</f>
        <v>#NUM!</v>
      </c>
      <c r="AC272" s="12" t="e">
        <f t="array" ref="AC272">IF(COUNTA($N$2:$N$141)&lt;ROW(N2),"",INDEX($AC$1:$AC$141,SMALL(IF($N$2:$N$141&lt;&gt;"",ROW($N$2:$N$141)),ROW(N2))))</f>
        <v>#NUM!</v>
      </c>
      <c r="AD272" s="12" t="e">
        <f t="array" ref="AD272">IF(COUNTA($N$2:$N$141)&lt;ROW(N2),"",INDEX($AD$1:$AD$141,SMALL(IF($N$2:$N$141&lt;&gt;"",ROW($N$2:$N$141)),ROW(N2))))</f>
        <v>#NUM!</v>
      </c>
      <c r="AE272" s="12" t="e">
        <f t="array" ref="AE272">IF(COUNTA($N$2:$N$141)&lt;ROW(N2),"",INDEX($AE$1:$AE$141,SMALL(IF($N$2:$N$141&lt;&gt;"",ROW($N$2:$N$141)),ROW(N2))))</f>
        <v>#NUM!</v>
      </c>
      <c r="AF272" s="12" t="e">
        <f t="array" ref="AF272">IF(COUNTA($N$2:$N$141)&lt;ROW(N2),"",INDEX($AF$1:$AF$141,SMALL(IF($N$2:$N$141&lt;&gt;"",ROW($N$2:$N$141)),ROW(N2))))</f>
        <v>#NUM!</v>
      </c>
      <c r="AG272" s="12" t="e">
        <f t="array" ref="AG272">IF(COUNTA($N$2:$N$141)&lt;ROW(N2),"",INDEX($AG$1:$AG$141,SMALL(IF($N$2:$N$141&lt;&gt;"",ROW($N$2:$N$141)),ROW(N2))))</f>
        <v>#NUM!</v>
      </c>
      <c r="AH272" s="12" t="e">
        <f t="array" ref="AH272">IF(COUNTA($N$2:$N$141)&lt;ROW(N2),"",INDEX($AH$1:$AH$141,SMALL(IF($N$2:$N$141&lt;&gt;"",ROW($N$2:$N$141)),ROW(N2))))</f>
        <v>#NUM!</v>
      </c>
      <c r="AI272" s="12" t="e">
        <f t="array" ref="AI272">IF(COUNTA($N$2:$N$141)&lt;ROW(N2),"",INDEX($AI$1:$AI$141,SMALL(IF($N$2:$N$141&lt;&gt;"",ROW($N$2:$N$141)),ROW(N2))))</f>
        <v>#NUM!</v>
      </c>
      <c r="AJ272" s="12" t="e">
        <f t="array" ref="AJ272">IF(COUNTA($N$2:$N$141)&lt;ROW(N2),"",INDEX($AJ$1:$AJ$141,SMALL(IF($N$2:$N$141&lt;&gt;"",ROW($N$2:$N$141)),ROW(N2))))</f>
        <v>#NUM!</v>
      </c>
      <c r="AK272" s="12" t="e">
        <f t="array" ref="AK272">IF(COUNTA($N$2:$N$141)&lt;ROW(N2),"",INDEX($AK$1:$AK$141,SMALL(IF($N$2:$N$141&lt;&gt;"",ROW($N$2:$N$141)),ROW(N2))))</f>
        <v>#NUM!</v>
      </c>
      <c r="AL272" s="12" t="e">
        <f t="array" ref="AL272">IF(COUNTA($N$2:$N$141)&lt;ROW(N2),"",INDEX($AL$1:$AL$141,SMALL(IF($N$2:$N$141&lt;&gt;"",ROW($N$2:$N$141)),ROW(N2))))</f>
        <v>#NUM!</v>
      </c>
      <c r="AM272" s="12" t="e">
        <f t="array" ref="AM272">IF(COUNTA($N$2:$N$141)&lt;ROW(N2),"",INDEX($AM$1:$AM$141,SMALL(IF($N$2:$N$141&lt;&gt;"",ROW($N$2:$N$141)),ROW(N2))))</f>
        <v>#NUM!</v>
      </c>
      <c r="AN272" s="12" t="e">
        <f t="array" ref="AN272">IF(COUNTA($N$2:$N$141)&lt;ROW(N2),"",INDEX($AN$1:$AN$141,SMALL(IF($N$2:$N$141&lt;&gt;"",ROW($N$2:$N$141)),ROW(N2))))</f>
        <v>#NUM!</v>
      </c>
      <c r="AO272" s="12" t="e">
        <f t="array" ref="AO272">IF(COUNTA($N$2:$N$141)&lt;ROW(N2),"",INDEX($AO$1:$AO$141,SMALL(IF($N$2:$N$141&lt;&gt;"",ROW($N$2:$N$141)),ROW(N2))))</f>
        <v>#NUM!</v>
      </c>
      <c r="AP272" s="12" t="e">
        <f t="array" ref="AP272">IF(COUNTA($N$2:$N$141)&lt;ROW(N2),"",INDEX($AP$1:$AP$141,SMALL(IF($N$2:$N$141&lt;&gt;"",ROW($N$2:$N$141)),ROW(N2))))</f>
        <v>#NUM!</v>
      </c>
      <c r="AQ272" s="12" t="e">
        <f t="array" ref="AQ272">IF(COUNTA($N$2:$N$141)&lt;ROW(N2),"",INDEX($AQ$1:$AQ$141,SMALL(IF($N$2:$N$141&lt;&gt;"",ROW($N$2:$N$141)),ROW(N2))))</f>
        <v>#NUM!</v>
      </c>
      <c r="AR272" s="12" t="e">
        <f t="array" ref="AR272">IF(COUNTA($N$2:$N$141)&lt;ROW(N2),"",INDEX($AR$1:$AR$141,SMALL(IF($N$2:$N$141&lt;&gt;"",ROW($N$2:$N$141)),ROW(N2))))</f>
        <v>#NUM!</v>
      </c>
      <c r="AS272" s="12" t="e">
        <f t="array" ref="AS272">IF(COUNTA($N$2:$N$141)&lt;ROW(N2),"",INDEX($AS$1:$AS$141,SMALL(IF($N$2:$N$141&lt;&gt;"",ROW($N$2:$N$141)),ROW(N2))))</f>
        <v>#NUM!</v>
      </c>
    </row>
    <row r="273" spans="10:45" ht="12.75" customHeight="1" x14ac:dyDescent="0.15">
      <c r="J273" s="12">
        <v>3</v>
      </c>
      <c r="K273" s="12" t="e">
        <f t="array" ref="K273">IF(COUNTA($N$2:$N$141)&lt;ROW(N3),"",INDEX($K$1:$K$141,SMALL(IF($N$2:$N$141&lt;&gt;"",ROW($N$2:$N$141)),ROW(N3))))</f>
        <v>#NUM!</v>
      </c>
      <c r="L273" s="12" t="e">
        <f t="array" ref="L273">IF(COUNTA($N$2:$N$141)&lt;ROW(N3),"",INDEX($L$1:$L$141,SMALL(IF($N$2:$N$141&lt;&gt;"",ROW($N$2:$N$141)),ROW(N3))))</f>
        <v>#NUM!</v>
      </c>
      <c r="M273" s="12" t="e">
        <f t="array" ref="M273">IF(COUNTA($N$2:$N$141)&lt;ROW(N3),"",INDEX($N$1:$N$141,SMALL(IF($N$2:$N$141&lt;&gt;"",ROW($N$2:$N$141)),ROW(N3))))</f>
        <v>#NUM!</v>
      </c>
      <c r="R273" s="12" t="e">
        <f t="array" ref="R273">IF(COUNTA($N$2:$N$141)&lt;ROW(N3),"",INDEX($R$1:$R$141,SMALL(IF($N$2:$N$141&lt;&gt;"",ROW($N$2:$N$141)),ROW(N3))))</f>
        <v>#NUM!</v>
      </c>
      <c r="S273" s="12" t="e">
        <f t="array" ref="S273">IF(COUNTA($N$2:$N$141)&lt;ROW(N3),"",INDEX($S$1:$S$141,SMALL(IF($N$2:$N$141&lt;&gt;"",ROW($N$2:$N$141)),ROW(N3))))</f>
        <v>#NUM!</v>
      </c>
      <c r="T273" s="12" t="e">
        <f t="array" ref="T273">IF(COUNTA($N$2:$N$141)&lt;ROW(N3),"",INDEX($T$1:$T$141,SMALL(IF($N$2:$N$141&lt;&gt;"",ROW($N$2:$N$141)),ROW(N3))))</f>
        <v>#NUM!</v>
      </c>
      <c r="U273" s="12" t="e">
        <f t="array" ref="U273">IF(COUNTA($N$2:$N$141)&lt;ROW(N3),"",INDEX($U$1:$U$141,SMALL(IF($N$2:$N$141&lt;&gt;"",ROW($N$2:$N$141)),ROW(N3))))</f>
        <v>#NUM!</v>
      </c>
      <c r="V273" s="12" t="e">
        <f t="array" ref="V273">IF(COUNTA($N$2:$N$141)&lt;ROW(N3),"",INDEX($V$1:$V$141,SMALL(IF($N$2:$N$141&lt;&gt;"",ROW($N$2:$N$141)),ROW(N3))))</f>
        <v>#NUM!</v>
      </c>
      <c r="W273" s="12" t="e">
        <f t="array" ref="W273">IF(COUNTA($N$2:$N$141)&lt;ROW(N3),"",INDEX($W$1:$W$141,SMALL(IF($N$2:$N$141&lt;&gt;"",ROW($N$2:$N$141)),ROW(N3))))</f>
        <v>#NUM!</v>
      </c>
      <c r="X273" s="12" t="e">
        <f t="array" ref="X273">IF(COUNTA($N$2:$N$141)&lt;ROW(N3),"",INDEX($X$1:$X$141,SMALL(IF($N$2:$N$141&lt;&gt;"",ROW($N$2:$N$141)),ROW(N3))))</f>
        <v>#NUM!</v>
      </c>
      <c r="Y273" s="12" t="e">
        <f t="array" ref="Y273">IF(COUNTA($N$2:$N$141)&lt;ROW(N3),"",INDEX($Y$1:$Y$141,SMALL(IF($N$2:$N$141&lt;&gt;"",ROW($N$2:$N$141)),ROW(N3))))</f>
        <v>#NUM!</v>
      </c>
      <c r="Z273" s="12" t="e">
        <f t="array" ref="Z273">IF(COUNTA($N$2:$N$141)&lt;ROW(N3),"",INDEX($Z$1:$Z$141,SMALL(IF($N$2:$N$141&lt;&gt;"",ROW($N$2:$N$141)),ROW(N3))))</f>
        <v>#NUM!</v>
      </c>
      <c r="AA273" s="12" t="e">
        <f t="array" ref="AA273">IF(COUNTA($N$2:$N$141)&lt;ROW(N3),"",INDEX($AA$1:$AA$141,SMALL(IF($N$2:$N$141&lt;&gt;"",ROW($N$2:$N$141)),ROW(N3))))</f>
        <v>#NUM!</v>
      </c>
      <c r="AB273" s="12" t="e">
        <f t="array" ref="AB273">IF(COUNTA($N$2:$N$141)&lt;ROW(N3),"",INDEX($AB$1:$AB$141,SMALL(IF($N$2:$N$141&lt;&gt;"",ROW($N$2:$N$141)),ROW(N3))))</f>
        <v>#NUM!</v>
      </c>
      <c r="AC273" s="12" t="e">
        <f t="array" ref="AC273">IF(COUNTA($N$2:$N$141)&lt;ROW(N3),"",INDEX($AC$1:$AC$141,SMALL(IF($N$2:$N$141&lt;&gt;"",ROW($N$2:$N$141)),ROW(N3))))</f>
        <v>#NUM!</v>
      </c>
      <c r="AD273" s="12" t="e">
        <f t="array" ref="AD273">IF(COUNTA($N$2:$N$141)&lt;ROW(N3),"",INDEX($AD$1:$AD$141,SMALL(IF($N$2:$N$141&lt;&gt;"",ROW($N$2:$N$141)),ROW(N3))))</f>
        <v>#NUM!</v>
      </c>
      <c r="AE273" s="12" t="e">
        <f t="array" ref="AE273">IF(COUNTA($N$2:$N$141)&lt;ROW(N3),"",INDEX($AE$1:$AE$141,SMALL(IF($N$2:$N$141&lt;&gt;"",ROW($N$2:$N$141)),ROW(N3))))</f>
        <v>#NUM!</v>
      </c>
      <c r="AF273" s="12" t="e">
        <f t="array" ref="AF273">IF(COUNTA($N$2:$N$141)&lt;ROW(N3),"",INDEX($AF$1:$AF$141,SMALL(IF($N$2:$N$141&lt;&gt;"",ROW($N$2:$N$141)),ROW(N3))))</f>
        <v>#NUM!</v>
      </c>
      <c r="AG273" s="12" t="e">
        <f t="array" ref="AG273">IF(COUNTA($N$2:$N$141)&lt;ROW(N3),"",INDEX($AG$1:$AG$141,SMALL(IF($N$2:$N$141&lt;&gt;"",ROW($N$2:$N$141)),ROW(N3))))</f>
        <v>#NUM!</v>
      </c>
      <c r="AH273" s="12" t="e">
        <f t="array" ref="AH273">IF(COUNTA($N$2:$N$141)&lt;ROW(N3),"",INDEX($AH$1:$AH$141,SMALL(IF($N$2:$N$141&lt;&gt;"",ROW($N$2:$N$141)),ROW(N3))))</f>
        <v>#NUM!</v>
      </c>
      <c r="AI273" s="12" t="e">
        <f t="array" ref="AI273">IF(COUNTA($N$2:$N$141)&lt;ROW(N3),"",INDEX($AI$1:$AI$141,SMALL(IF($N$2:$N$141&lt;&gt;"",ROW($N$2:$N$141)),ROW(N3))))</f>
        <v>#NUM!</v>
      </c>
      <c r="AJ273" s="12" t="e">
        <f t="array" ref="AJ273">IF(COUNTA($N$2:$N$141)&lt;ROW(N3),"",INDEX($AJ$1:$AJ$141,SMALL(IF($N$2:$N$141&lt;&gt;"",ROW($N$2:$N$141)),ROW(N3))))</f>
        <v>#NUM!</v>
      </c>
      <c r="AK273" s="12" t="e">
        <f t="array" ref="AK273">IF(COUNTA($N$2:$N$141)&lt;ROW(N3),"",INDEX($AK$1:$AK$141,SMALL(IF($N$2:$N$141&lt;&gt;"",ROW($N$2:$N$141)),ROW(N3))))</f>
        <v>#NUM!</v>
      </c>
      <c r="AL273" s="12" t="e">
        <f t="array" ref="AL273">IF(COUNTA($N$2:$N$141)&lt;ROW(N3),"",INDEX($AL$1:$AL$141,SMALL(IF($N$2:$N$141&lt;&gt;"",ROW($N$2:$N$141)),ROW(N3))))</f>
        <v>#NUM!</v>
      </c>
      <c r="AM273" s="12" t="e">
        <f t="array" ref="AM273">IF(COUNTA($N$2:$N$141)&lt;ROW(N3),"",INDEX($AM$1:$AM$141,SMALL(IF($N$2:$N$141&lt;&gt;"",ROW($N$2:$N$141)),ROW(N3))))</f>
        <v>#NUM!</v>
      </c>
      <c r="AN273" s="12" t="e">
        <f t="array" ref="AN273">IF(COUNTA($N$2:$N$141)&lt;ROW(N3),"",INDEX($AN$1:$AN$141,SMALL(IF($N$2:$N$141&lt;&gt;"",ROW($N$2:$N$141)),ROW(N3))))</f>
        <v>#NUM!</v>
      </c>
      <c r="AO273" s="12" t="e">
        <f t="array" ref="AO273">IF(COUNTA($N$2:$N$141)&lt;ROW(N3),"",INDEX($AO$1:$AO$141,SMALL(IF($N$2:$N$141&lt;&gt;"",ROW($N$2:$N$141)),ROW(N3))))</f>
        <v>#NUM!</v>
      </c>
      <c r="AP273" s="12" t="e">
        <f t="array" ref="AP273">IF(COUNTA($N$2:$N$141)&lt;ROW(N3),"",INDEX($AP$1:$AP$141,SMALL(IF($N$2:$N$141&lt;&gt;"",ROW($N$2:$N$141)),ROW(N3))))</f>
        <v>#NUM!</v>
      </c>
      <c r="AQ273" s="12" t="e">
        <f t="array" ref="AQ273">IF(COUNTA($N$2:$N$141)&lt;ROW(N3),"",INDEX($AQ$1:$AQ$141,SMALL(IF($N$2:$N$141&lt;&gt;"",ROW($N$2:$N$141)),ROW(N3))))</f>
        <v>#NUM!</v>
      </c>
      <c r="AR273" s="12" t="e">
        <f t="array" ref="AR273">IF(COUNTA($N$2:$N$141)&lt;ROW(N3),"",INDEX($AR$1:$AR$141,SMALL(IF($N$2:$N$141&lt;&gt;"",ROW($N$2:$N$141)),ROW(N3))))</f>
        <v>#NUM!</v>
      </c>
      <c r="AS273" s="12" t="e">
        <f t="array" ref="AS273">IF(COUNTA($N$2:$N$141)&lt;ROW(N3),"",INDEX($AS$1:$AS$141,SMALL(IF($N$2:$N$141&lt;&gt;"",ROW($N$2:$N$141)),ROW(N3))))</f>
        <v>#NUM!</v>
      </c>
    </row>
    <row r="274" spans="10:45" ht="12.75" customHeight="1" x14ac:dyDescent="0.15">
      <c r="J274" s="12">
        <v>4</v>
      </c>
      <c r="K274" s="12" t="e">
        <f t="array" ref="K274">IF(COUNTA($N$2:$N$141)&lt;ROW(N4),"",INDEX($K$1:$K$141,SMALL(IF($N$2:$N$141&lt;&gt;"",ROW($N$2:$N$141)),ROW(N4))))</f>
        <v>#NUM!</v>
      </c>
      <c r="L274" s="12" t="e">
        <f t="array" ref="L274">IF(COUNTA($N$2:$N$141)&lt;ROW(N4),"",INDEX($L$1:$L$141,SMALL(IF($N$2:$N$141&lt;&gt;"",ROW($N$2:$N$141)),ROW(N4))))</f>
        <v>#NUM!</v>
      </c>
      <c r="M274" s="12" t="e">
        <f t="array" ref="M274">IF(COUNTA($N$2:$N$141)&lt;ROW(N4),"",INDEX($N$1:$N$141,SMALL(IF($N$2:$N$141&lt;&gt;"",ROW($N$2:$N$141)),ROW(N4))))</f>
        <v>#NUM!</v>
      </c>
      <c r="R274" s="12" t="e">
        <f t="array" ref="R274">IF(COUNTA($N$2:$N$141)&lt;ROW(N4),"",INDEX($R$1:$R$141,SMALL(IF($N$2:$N$141&lt;&gt;"",ROW($N$2:$N$141)),ROW(N4))))</f>
        <v>#NUM!</v>
      </c>
      <c r="S274" s="12" t="e">
        <f t="array" ref="S274">IF(COUNTA($N$2:$N$141)&lt;ROW(N4),"",INDEX($S$1:$S$141,SMALL(IF($N$2:$N$141&lt;&gt;"",ROW($N$2:$N$141)),ROW(N4))))</f>
        <v>#NUM!</v>
      </c>
      <c r="T274" s="12" t="e">
        <f t="array" ref="T274">IF(COUNTA($N$2:$N$141)&lt;ROW(N4),"",INDEX($T$1:$T$141,SMALL(IF($N$2:$N$141&lt;&gt;"",ROW($N$2:$N$141)),ROW(N4))))</f>
        <v>#NUM!</v>
      </c>
      <c r="U274" s="12" t="e">
        <f t="array" ref="U274">IF(COUNTA($N$2:$N$141)&lt;ROW(N4),"",INDEX($U$1:$U$141,SMALL(IF($N$2:$N$141&lt;&gt;"",ROW($N$2:$N$141)),ROW(N4))))</f>
        <v>#NUM!</v>
      </c>
      <c r="V274" s="12" t="e">
        <f t="array" ref="V274">IF(COUNTA($N$2:$N$141)&lt;ROW(N4),"",INDEX($V$1:$V$141,SMALL(IF($N$2:$N$141&lt;&gt;"",ROW($N$2:$N$141)),ROW(N4))))</f>
        <v>#NUM!</v>
      </c>
      <c r="W274" s="12" t="e">
        <f t="array" ref="W274">IF(COUNTA($N$2:$N$141)&lt;ROW(N4),"",INDEX($W$1:$W$141,SMALL(IF($N$2:$N$141&lt;&gt;"",ROW($N$2:$N$141)),ROW(N4))))</f>
        <v>#NUM!</v>
      </c>
      <c r="X274" s="12" t="e">
        <f t="array" ref="X274">IF(COUNTA($N$2:$N$141)&lt;ROW(N4),"",INDEX($X$1:$X$141,SMALL(IF($N$2:$N$141&lt;&gt;"",ROW($N$2:$N$141)),ROW(N4))))</f>
        <v>#NUM!</v>
      </c>
      <c r="Y274" s="12" t="e">
        <f t="array" ref="Y274">IF(COUNTA($N$2:$N$141)&lt;ROW(N4),"",INDEX($Y$1:$Y$141,SMALL(IF($N$2:$N$141&lt;&gt;"",ROW($N$2:$N$141)),ROW(N4))))</f>
        <v>#NUM!</v>
      </c>
      <c r="Z274" s="12" t="e">
        <f t="array" ref="Z274">IF(COUNTA($N$2:$N$141)&lt;ROW(N4),"",INDEX($Z$1:$Z$141,SMALL(IF($N$2:$N$141&lt;&gt;"",ROW($N$2:$N$141)),ROW(N4))))</f>
        <v>#NUM!</v>
      </c>
      <c r="AA274" s="12" t="e">
        <f t="array" ref="AA274">IF(COUNTA($N$2:$N$141)&lt;ROW(N4),"",INDEX($AA$1:$AA$141,SMALL(IF($N$2:$N$141&lt;&gt;"",ROW($N$2:$N$141)),ROW(N4))))</f>
        <v>#NUM!</v>
      </c>
      <c r="AB274" s="12" t="e">
        <f t="array" ref="AB274">IF(COUNTA($N$2:$N$141)&lt;ROW(N4),"",INDEX($AB$1:$AB$141,SMALL(IF($N$2:$N$141&lt;&gt;"",ROW($N$2:$N$141)),ROW(N4))))</f>
        <v>#NUM!</v>
      </c>
      <c r="AC274" s="12" t="e">
        <f t="array" ref="AC274">IF(COUNTA($N$2:$N$141)&lt;ROW(N4),"",INDEX($AC$1:$AC$141,SMALL(IF($N$2:$N$141&lt;&gt;"",ROW($N$2:$N$141)),ROW(N4))))</f>
        <v>#NUM!</v>
      </c>
      <c r="AD274" s="12" t="e">
        <f t="array" ref="AD274">IF(COUNTA($N$2:$N$141)&lt;ROW(N4),"",INDEX($AD$1:$AD$141,SMALL(IF($N$2:$N$141&lt;&gt;"",ROW($N$2:$N$141)),ROW(N4))))</f>
        <v>#NUM!</v>
      </c>
      <c r="AE274" s="12" t="e">
        <f t="array" ref="AE274">IF(COUNTA($N$2:$N$141)&lt;ROW(N4),"",INDEX($AE$1:$AE$141,SMALL(IF($N$2:$N$141&lt;&gt;"",ROW($N$2:$N$141)),ROW(N4))))</f>
        <v>#NUM!</v>
      </c>
      <c r="AF274" s="12" t="e">
        <f t="array" ref="AF274">IF(COUNTA($N$2:$N$141)&lt;ROW(N4),"",INDEX($AF$1:$AF$141,SMALL(IF($N$2:$N$141&lt;&gt;"",ROW($N$2:$N$141)),ROW(N4))))</f>
        <v>#NUM!</v>
      </c>
      <c r="AG274" s="12" t="e">
        <f t="array" ref="AG274">IF(COUNTA($N$2:$N$141)&lt;ROW(N4),"",INDEX($AG$1:$AG$141,SMALL(IF($N$2:$N$141&lt;&gt;"",ROW($N$2:$N$141)),ROW(N4))))</f>
        <v>#NUM!</v>
      </c>
      <c r="AH274" s="12" t="e">
        <f t="array" ref="AH274">IF(COUNTA($N$2:$N$141)&lt;ROW(N4),"",INDEX($AH$1:$AH$141,SMALL(IF($N$2:$N$141&lt;&gt;"",ROW($N$2:$N$141)),ROW(N4))))</f>
        <v>#NUM!</v>
      </c>
      <c r="AI274" s="12" t="e">
        <f t="array" ref="AI274">IF(COUNTA($N$2:$N$141)&lt;ROW(N4),"",INDEX($AI$1:$AI$141,SMALL(IF($N$2:$N$141&lt;&gt;"",ROW($N$2:$N$141)),ROW(N4))))</f>
        <v>#NUM!</v>
      </c>
      <c r="AJ274" s="12" t="e">
        <f t="array" ref="AJ274">IF(COUNTA($N$2:$N$141)&lt;ROW(N4),"",INDEX($AJ$1:$AJ$141,SMALL(IF($N$2:$N$141&lt;&gt;"",ROW($N$2:$N$141)),ROW(N4))))</f>
        <v>#NUM!</v>
      </c>
      <c r="AK274" s="12" t="e">
        <f t="array" ref="AK274">IF(COUNTA($N$2:$N$141)&lt;ROW(N4),"",INDEX($AK$1:$AK$141,SMALL(IF($N$2:$N$141&lt;&gt;"",ROW($N$2:$N$141)),ROW(N4))))</f>
        <v>#NUM!</v>
      </c>
      <c r="AL274" s="12" t="e">
        <f t="array" ref="AL274">IF(COUNTA($N$2:$N$141)&lt;ROW(N4),"",INDEX($AL$1:$AL$141,SMALL(IF($N$2:$N$141&lt;&gt;"",ROW($N$2:$N$141)),ROW(N4))))</f>
        <v>#NUM!</v>
      </c>
      <c r="AM274" s="12" t="e">
        <f t="array" ref="AM274">IF(COUNTA($N$2:$N$141)&lt;ROW(N4),"",INDEX($AM$1:$AM$141,SMALL(IF($N$2:$N$141&lt;&gt;"",ROW($N$2:$N$141)),ROW(N4))))</f>
        <v>#NUM!</v>
      </c>
      <c r="AN274" s="12" t="e">
        <f t="array" ref="AN274">IF(COUNTA($N$2:$N$141)&lt;ROW(N4),"",INDEX($AN$1:$AN$141,SMALL(IF($N$2:$N$141&lt;&gt;"",ROW($N$2:$N$141)),ROW(N4))))</f>
        <v>#NUM!</v>
      </c>
      <c r="AO274" s="12" t="e">
        <f t="array" ref="AO274">IF(COUNTA($N$2:$N$141)&lt;ROW(N4),"",INDEX($AO$1:$AO$141,SMALL(IF($N$2:$N$141&lt;&gt;"",ROW($N$2:$N$141)),ROW(N4))))</f>
        <v>#NUM!</v>
      </c>
      <c r="AP274" s="12" t="e">
        <f t="array" ref="AP274">IF(COUNTA($N$2:$N$141)&lt;ROW(N4),"",INDEX($AP$1:$AP$141,SMALL(IF($N$2:$N$141&lt;&gt;"",ROW($N$2:$N$141)),ROW(N4))))</f>
        <v>#NUM!</v>
      </c>
      <c r="AQ274" s="12" t="e">
        <f t="array" ref="AQ274">IF(COUNTA($N$2:$N$141)&lt;ROW(N4),"",INDEX($AQ$1:$AQ$141,SMALL(IF($N$2:$N$141&lt;&gt;"",ROW($N$2:$N$141)),ROW(N4))))</f>
        <v>#NUM!</v>
      </c>
      <c r="AR274" s="12" t="e">
        <f t="array" ref="AR274">IF(COUNTA($N$2:$N$141)&lt;ROW(N4),"",INDEX($AR$1:$AR$141,SMALL(IF($N$2:$N$141&lt;&gt;"",ROW($N$2:$N$141)),ROW(N4))))</f>
        <v>#NUM!</v>
      </c>
      <c r="AS274" s="12" t="e">
        <f t="array" ref="AS274">IF(COUNTA($N$2:$N$141)&lt;ROW(N4),"",INDEX($AS$1:$AS$141,SMALL(IF($N$2:$N$141&lt;&gt;"",ROW($N$2:$N$141)),ROW(N4))))</f>
        <v>#NUM!</v>
      </c>
    </row>
    <row r="275" spans="10:45" ht="12.75" customHeight="1" x14ac:dyDescent="0.15">
      <c r="J275" s="12">
        <v>5</v>
      </c>
      <c r="K275" s="12" t="e">
        <f t="array" ref="K275">IF(COUNTA($N$2:$N$141)&lt;ROW(N5),"",INDEX($K$1:$K$141,SMALL(IF($N$2:$N$141&lt;&gt;"",ROW($N$2:$N$141)),ROW(N5))))</f>
        <v>#NUM!</v>
      </c>
      <c r="L275" s="12" t="e">
        <f t="array" ref="L275">IF(COUNTA($N$2:$N$141)&lt;ROW(N5),"",INDEX($L$1:$L$141,SMALL(IF($N$2:$N$141&lt;&gt;"",ROW($N$2:$N$141)),ROW(N5))))</f>
        <v>#NUM!</v>
      </c>
      <c r="M275" s="12" t="e">
        <f t="array" ref="M275">IF(COUNTA($N$2:$N$141)&lt;ROW(N5),"",INDEX($N$1:$N$141,SMALL(IF($N$2:$N$141&lt;&gt;"",ROW($N$2:$N$141)),ROW(N5))))</f>
        <v>#NUM!</v>
      </c>
      <c r="R275" s="12" t="e">
        <f t="array" ref="R275">IF(COUNTA($N$2:$N$141)&lt;ROW(N5),"",INDEX($R$1:$R$141,SMALL(IF($N$2:$N$141&lt;&gt;"",ROW($N$2:$N$141)),ROW(N5))))</f>
        <v>#NUM!</v>
      </c>
      <c r="S275" s="12" t="e">
        <f t="array" ref="S275">IF(COUNTA($N$2:$N$141)&lt;ROW(N5),"",INDEX($S$1:$S$141,SMALL(IF($N$2:$N$141&lt;&gt;"",ROW($N$2:$N$141)),ROW(N5))))</f>
        <v>#NUM!</v>
      </c>
      <c r="T275" s="12" t="e">
        <f t="array" ref="T275">IF(COUNTA($N$2:$N$141)&lt;ROW(N5),"",INDEX($T$1:$T$141,SMALL(IF($N$2:$N$141&lt;&gt;"",ROW($N$2:$N$141)),ROW(N5))))</f>
        <v>#NUM!</v>
      </c>
      <c r="U275" s="12" t="e">
        <f t="array" ref="U275">IF(COUNTA($N$2:$N$141)&lt;ROW(N5),"",INDEX($U$1:$U$141,SMALL(IF($N$2:$N$141&lt;&gt;"",ROW($N$2:$N$141)),ROW(N5))))</f>
        <v>#NUM!</v>
      </c>
      <c r="V275" s="12" t="e">
        <f t="array" ref="V275">IF(COUNTA($N$2:$N$141)&lt;ROW(N5),"",INDEX($V$1:$V$141,SMALL(IF($N$2:$N$141&lt;&gt;"",ROW($N$2:$N$141)),ROW(N5))))</f>
        <v>#NUM!</v>
      </c>
      <c r="W275" s="12" t="e">
        <f t="array" ref="W275">IF(COUNTA($N$2:$N$141)&lt;ROW(N5),"",INDEX($W$1:$W$141,SMALL(IF($N$2:$N$141&lt;&gt;"",ROW($N$2:$N$141)),ROW(N5))))</f>
        <v>#NUM!</v>
      </c>
      <c r="X275" s="12" t="e">
        <f t="array" ref="X275">IF(COUNTA($N$2:$N$141)&lt;ROW(N5),"",INDEX($X$1:$X$141,SMALL(IF($N$2:$N$141&lt;&gt;"",ROW($N$2:$N$141)),ROW(N5))))</f>
        <v>#NUM!</v>
      </c>
      <c r="Y275" s="12" t="e">
        <f t="array" ref="Y275">IF(COUNTA($N$2:$N$141)&lt;ROW(N5),"",INDEX($Y$1:$Y$141,SMALL(IF($N$2:$N$141&lt;&gt;"",ROW($N$2:$N$141)),ROW(N5))))</f>
        <v>#NUM!</v>
      </c>
      <c r="Z275" s="12" t="e">
        <f t="array" ref="Z275">IF(COUNTA($N$2:$N$141)&lt;ROW(N5),"",INDEX($Z$1:$Z$141,SMALL(IF($N$2:$N$141&lt;&gt;"",ROW($N$2:$N$141)),ROW(N5))))</f>
        <v>#NUM!</v>
      </c>
      <c r="AA275" s="12" t="e">
        <f t="array" ref="AA275">IF(COUNTA($N$2:$N$141)&lt;ROW(N5),"",INDEX($AA$1:$AA$141,SMALL(IF($N$2:$N$141&lt;&gt;"",ROW($N$2:$N$141)),ROW(N5))))</f>
        <v>#NUM!</v>
      </c>
      <c r="AB275" s="12" t="e">
        <f t="array" ref="AB275">IF(COUNTA($N$2:$N$141)&lt;ROW(N5),"",INDEX($AB$1:$AB$141,SMALL(IF($N$2:$N$141&lt;&gt;"",ROW($N$2:$N$141)),ROW(N5))))</f>
        <v>#NUM!</v>
      </c>
      <c r="AC275" s="12" t="e">
        <f t="array" ref="AC275">IF(COUNTA($N$2:$N$141)&lt;ROW(N5),"",INDEX($AC$1:$AC$141,SMALL(IF($N$2:$N$141&lt;&gt;"",ROW($N$2:$N$141)),ROW(N5))))</f>
        <v>#NUM!</v>
      </c>
      <c r="AD275" s="12" t="e">
        <f t="array" ref="AD275">IF(COUNTA($N$2:$N$141)&lt;ROW(N5),"",INDEX($AD$1:$AD$141,SMALL(IF($N$2:$N$141&lt;&gt;"",ROW($N$2:$N$141)),ROW(N5))))</f>
        <v>#NUM!</v>
      </c>
      <c r="AE275" s="12" t="e">
        <f t="array" ref="AE275">IF(COUNTA($N$2:$N$141)&lt;ROW(N5),"",INDEX($AE$1:$AE$141,SMALL(IF($N$2:$N$141&lt;&gt;"",ROW($N$2:$N$141)),ROW(N5))))</f>
        <v>#NUM!</v>
      </c>
      <c r="AF275" s="12" t="e">
        <f t="array" ref="AF275">IF(COUNTA($N$2:$N$141)&lt;ROW(N5),"",INDEX($AF$1:$AF$141,SMALL(IF($N$2:$N$141&lt;&gt;"",ROW($N$2:$N$141)),ROW(N5))))</f>
        <v>#NUM!</v>
      </c>
      <c r="AG275" s="12" t="e">
        <f t="array" ref="AG275">IF(COUNTA($N$2:$N$141)&lt;ROW(N5),"",INDEX($AG$1:$AG$141,SMALL(IF($N$2:$N$141&lt;&gt;"",ROW($N$2:$N$141)),ROW(N5))))</f>
        <v>#NUM!</v>
      </c>
      <c r="AH275" s="12" t="e">
        <f t="array" ref="AH275">IF(COUNTA($N$2:$N$141)&lt;ROW(N5),"",INDEX($AH$1:$AH$141,SMALL(IF($N$2:$N$141&lt;&gt;"",ROW($N$2:$N$141)),ROW(N5))))</f>
        <v>#NUM!</v>
      </c>
      <c r="AI275" s="12" t="e">
        <f t="array" ref="AI275">IF(COUNTA($N$2:$N$141)&lt;ROW(N5),"",INDEX($AI$1:$AI$141,SMALL(IF($N$2:$N$141&lt;&gt;"",ROW($N$2:$N$141)),ROW(N5))))</f>
        <v>#NUM!</v>
      </c>
      <c r="AJ275" s="12" t="e">
        <f t="array" ref="AJ275">IF(COUNTA($N$2:$N$141)&lt;ROW(N5),"",INDEX($AJ$1:$AJ$141,SMALL(IF($N$2:$N$141&lt;&gt;"",ROW($N$2:$N$141)),ROW(N5))))</f>
        <v>#NUM!</v>
      </c>
      <c r="AK275" s="12" t="e">
        <f t="array" ref="AK275">IF(COUNTA($N$2:$N$141)&lt;ROW(N5),"",INDEX($AK$1:$AK$141,SMALL(IF($N$2:$N$141&lt;&gt;"",ROW($N$2:$N$141)),ROW(N5))))</f>
        <v>#NUM!</v>
      </c>
      <c r="AL275" s="12" t="e">
        <f t="array" ref="AL275">IF(COUNTA($N$2:$N$141)&lt;ROW(N5),"",INDEX($AL$1:$AL$141,SMALL(IF($N$2:$N$141&lt;&gt;"",ROW($N$2:$N$141)),ROW(N5))))</f>
        <v>#NUM!</v>
      </c>
      <c r="AM275" s="12" t="e">
        <f t="array" ref="AM275">IF(COUNTA($N$2:$N$141)&lt;ROW(N5),"",INDEX($AM$1:$AM$141,SMALL(IF($N$2:$N$141&lt;&gt;"",ROW($N$2:$N$141)),ROW(N5))))</f>
        <v>#NUM!</v>
      </c>
      <c r="AN275" s="12" t="e">
        <f t="array" ref="AN275">IF(COUNTA($N$2:$N$141)&lt;ROW(N5),"",INDEX($AN$1:$AN$141,SMALL(IF($N$2:$N$141&lt;&gt;"",ROW($N$2:$N$141)),ROW(N5))))</f>
        <v>#NUM!</v>
      </c>
      <c r="AO275" s="12" t="e">
        <f t="array" ref="AO275">IF(COUNTA($N$2:$N$141)&lt;ROW(N5),"",INDEX($AO$1:$AO$141,SMALL(IF($N$2:$N$141&lt;&gt;"",ROW($N$2:$N$141)),ROW(N5))))</f>
        <v>#NUM!</v>
      </c>
      <c r="AP275" s="12" t="e">
        <f t="array" ref="AP275">IF(COUNTA($N$2:$N$141)&lt;ROW(N5),"",INDEX($AP$1:$AP$141,SMALL(IF($N$2:$N$141&lt;&gt;"",ROW($N$2:$N$141)),ROW(N5))))</f>
        <v>#NUM!</v>
      </c>
      <c r="AQ275" s="12" t="e">
        <f t="array" ref="AQ275">IF(COUNTA($N$2:$N$141)&lt;ROW(N5),"",INDEX($AQ$1:$AQ$141,SMALL(IF($N$2:$N$141&lt;&gt;"",ROW($N$2:$N$141)),ROW(N5))))</f>
        <v>#NUM!</v>
      </c>
      <c r="AR275" s="12" t="e">
        <f t="array" ref="AR275">IF(COUNTA($N$2:$N$141)&lt;ROW(N5),"",INDEX($AR$1:$AR$141,SMALL(IF($N$2:$N$141&lt;&gt;"",ROW($N$2:$N$141)),ROW(N5))))</f>
        <v>#NUM!</v>
      </c>
      <c r="AS275" s="12" t="e">
        <f t="array" ref="AS275">IF(COUNTA($N$2:$N$141)&lt;ROW(N5),"",INDEX($AS$1:$AS$141,SMALL(IF($N$2:$N$141&lt;&gt;"",ROW($N$2:$N$141)),ROW(N5))))</f>
        <v>#NUM!</v>
      </c>
    </row>
    <row r="276" spans="10:45" ht="12.75" customHeight="1" x14ac:dyDescent="0.15">
      <c r="J276" s="12">
        <v>6</v>
      </c>
      <c r="K276" s="12" t="e">
        <f t="array" ref="K276">IF(COUNTA($N$2:$N$141)&lt;ROW(N6),"",INDEX($K$1:$K$141,SMALL(IF($N$2:$N$141&lt;&gt;"",ROW($N$2:$N$141)),ROW(N6))))</f>
        <v>#NUM!</v>
      </c>
      <c r="L276" s="12" t="e">
        <f t="array" ref="L276">IF(COUNTA($N$2:$N$141)&lt;ROW(N6),"",INDEX($L$1:$L$141,SMALL(IF($N$2:$N$141&lt;&gt;"",ROW($N$2:$N$141)),ROW(N6))))</f>
        <v>#NUM!</v>
      </c>
      <c r="M276" s="12" t="e">
        <f t="array" ref="M276">IF(COUNTA($N$2:$N$141)&lt;ROW(N6),"",INDEX($N$1:$N$141,SMALL(IF($N$2:$N$141&lt;&gt;"",ROW($N$2:$N$141)),ROW(N6))))</f>
        <v>#NUM!</v>
      </c>
      <c r="R276" s="12" t="e">
        <f t="array" ref="R276">IF(COUNTA($N$2:$N$141)&lt;ROW(N6),"",INDEX($R$1:$R$141,SMALL(IF($N$2:$N$141&lt;&gt;"",ROW($N$2:$N$141)),ROW(N6))))</f>
        <v>#NUM!</v>
      </c>
      <c r="S276" s="12" t="e">
        <f t="array" ref="S276">IF(COUNTA($N$2:$N$141)&lt;ROW(N6),"",INDEX($S$1:$S$141,SMALL(IF($N$2:$N$141&lt;&gt;"",ROW($N$2:$N$141)),ROW(N6))))</f>
        <v>#NUM!</v>
      </c>
      <c r="T276" s="12" t="e">
        <f t="array" ref="T276">IF(COUNTA($N$2:$N$141)&lt;ROW(N6),"",INDEX($T$1:$T$141,SMALL(IF($N$2:$N$141&lt;&gt;"",ROW($N$2:$N$141)),ROW(N6))))</f>
        <v>#NUM!</v>
      </c>
      <c r="U276" s="12" t="e">
        <f t="array" ref="U276">IF(COUNTA($N$2:$N$141)&lt;ROW(N6),"",INDEX($U$1:$U$141,SMALL(IF($N$2:$N$141&lt;&gt;"",ROW($N$2:$N$141)),ROW(N6))))</f>
        <v>#NUM!</v>
      </c>
      <c r="V276" s="12" t="e">
        <f t="array" ref="V276">IF(COUNTA($N$2:$N$141)&lt;ROW(N6),"",INDEX($V$1:$V$141,SMALL(IF($N$2:$N$141&lt;&gt;"",ROW($N$2:$N$141)),ROW(N6))))</f>
        <v>#NUM!</v>
      </c>
      <c r="W276" s="12" t="e">
        <f t="array" ref="W276">IF(COUNTA($N$2:$N$141)&lt;ROW(N6),"",INDEX($W$1:$W$141,SMALL(IF($N$2:$N$141&lt;&gt;"",ROW($N$2:$N$141)),ROW(N6))))</f>
        <v>#NUM!</v>
      </c>
      <c r="X276" s="12" t="e">
        <f t="array" ref="X276">IF(COUNTA($N$2:$N$141)&lt;ROW(N6),"",INDEX($X$1:$X$141,SMALL(IF($N$2:$N$141&lt;&gt;"",ROW($N$2:$N$141)),ROW(N6))))</f>
        <v>#NUM!</v>
      </c>
      <c r="Y276" s="12" t="e">
        <f t="array" ref="Y276">IF(COUNTA($N$2:$N$141)&lt;ROW(N6),"",INDEX($Y$1:$Y$141,SMALL(IF($N$2:$N$141&lt;&gt;"",ROW($N$2:$N$141)),ROW(N6))))</f>
        <v>#NUM!</v>
      </c>
      <c r="Z276" s="12" t="e">
        <f t="array" ref="Z276">IF(COUNTA($N$2:$N$141)&lt;ROW(N6),"",INDEX($Z$1:$Z$141,SMALL(IF($N$2:$N$141&lt;&gt;"",ROW($N$2:$N$141)),ROW(N6))))</f>
        <v>#NUM!</v>
      </c>
      <c r="AA276" s="12" t="e">
        <f t="array" ref="AA276">IF(COUNTA($N$2:$N$141)&lt;ROW(N6),"",INDEX($AA$1:$AA$141,SMALL(IF($N$2:$N$141&lt;&gt;"",ROW($N$2:$N$141)),ROW(N6))))</f>
        <v>#NUM!</v>
      </c>
      <c r="AB276" s="12" t="e">
        <f t="array" ref="AB276">IF(COUNTA($N$2:$N$141)&lt;ROW(N6),"",INDEX($AB$1:$AB$141,SMALL(IF($N$2:$N$141&lt;&gt;"",ROW($N$2:$N$141)),ROW(N6))))</f>
        <v>#NUM!</v>
      </c>
      <c r="AC276" s="12" t="e">
        <f t="array" ref="AC276">IF(COUNTA($N$2:$N$141)&lt;ROW(N6),"",INDEX($AC$1:$AC$141,SMALL(IF($N$2:$N$141&lt;&gt;"",ROW($N$2:$N$141)),ROW(N6))))</f>
        <v>#NUM!</v>
      </c>
      <c r="AD276" s="12" t="e">
        <f t="array" ref="AD276">IF(COUNTA($N$2:$N$141)&lt;ROW(N6),"",INDEX($AD$1:$AD$141,SMALL(IF($N$2:$N$141&lt;&gt;"",ROW($N$2:$N$141)),ROW(N6))))</f>
        <v>#NUM!</v>
      </c>
      <c r="AE276" s="12" t="e">
        <f t="array" ref="AE276">IF(COUNTA($N$2:$N$141)&lt;ROW(N6),"",INDEX($AE$1:$AE$141,SMALL(IF($N$2:$N$141&lt;&gt;"",ROW($N$2:$N$141)),ROW(N6))))</f>
        <v>#NUM!</v>
      </c>
      <c r="AF276" s="12" t="e">
        <f t="array" ref="AF276">IF(COUNTA($N$2:$N$141)&lt;ROW(N6),"",INDEX($AF$1:$AF$141,SMALL(IF($N$2:$N$141&lt;&gt;"",ROW($N$2:$N$141)),ROW(N6))))</f>
        <v>#NUM!</v>
      </c>
      <c r="AG276" s="12" t="e">
        <f t="array" ref="AG276">IF(COUNTA($N$2:$N$141)&lt;ROW(N6),"",INDEX($AG$1:$AG$141,SMALL(IF($N$2:$N$141&lt;&gt;"",ROW($N$2:$N$141)),ROW(N6))))</f>
        <v>#NUM!</v>
      </c>
      <c r="AH276" s="12" t="e">
        <f t="array" ref="AH276">IF(COUNTA($N$2:$N$141)&lt;ROW(N6),"",INDEX($AH$1:$AH$141,SMALL(IF($N$2:$N$141&lt;&gt;"",ROW($N$2:$N$141)),ROW(N6))))</f>
        <v>#NUM!</v>
      </c>
      <c r="AI276" s="12" t="e">
        <f t="array" ref="AI276">IF(COUNTA($N$2:$N$141)&lt;ROW(N6),"",INDEX($AI$1:$AI$141,SMALL(IF($N$2:$N$141&lt;&gt;"",ROW($N$2:$N$141)),ROW(N6))))</f>
        <v>#NUM!</v>
      </c>
      <c r="AJ276" s="12" t="e">
        <f t="array" ref="AJ276">IF(COUNTA($N$2:$N$141)&lt;ROW(N6),"",INDEX($AJ$1:$AJ$141,SMALL(IF($N$2:$N$141&lt;&gt;"",ROW($N$2:$N$141)),ROW(N6))))</f>
        <v>#NUM!</v>
      </c>
      <c r="AK276" s="12" t="e">
        <f t="array" ref="AK276">IF(COUNTA($N$2:$N$141)&lt;ROW(N6),"",INDEX($AK$1:$AK$141,SMALL(IF($N$2:$N$141&lt;&gt;"",ROW($N$2:$N$141)),ROW(N6))))</f>
        <v>#NUM!</v>
      </c>
      <c r="AL276" s="12" t="e">
        <f t="array" ref="AL276">IF(COUNTA($N$2:$N$141)&lt;ROW(N6),"",INDEX($AL$1:$AL$141,SMALL(IF($N$2:$N$141&lt;&gt;"",ROW($N$2:$N$141)),ROW(N6))))</f>
        <v>#NUM!</v>
      </c>
      <c r="AM276" s="12" t="e">
        <f t="array" ref="AM276">IF(COUNTA($N$2:$N$141)&lt;ROW(N6),"",INDEX($AM$1:$AM$141,SMALL(IF($N$2:$N$141&lt;&gt;"",ROW($N$2:$N$141)),ROW(N6))))</f>
        <v>#NUM!</v>
      </c>
      <c r="AN276" s="12" t="e">
        <f t="array" ref="AN276">IF(COUNTA($N$2:$N$141)&lt;ROW(N6),"",INDEX($AN$1:$AN$141,SMALL(IF($N$2:$N$141&lt;&gt;"",ROW($N$2:$N$141)),ROW(N6))))</f>
        <v>#NUM!</v>
      </c>
      <c r="AO276" s="12" t="e">
        <f t="array" ref="AO276">IF(COUNTA($N$2:$N$141)&lt;ROW(N6),"",INDEX($AO$1:$AO$141,SMALL(IF($N$2:$N$141&lt;&gt;"",ROW($N$2:$N$141)),ROW(N6))))</f>
        <v>#NUM!</v>
      </c>
      <c r="AP276" s="12" t="e">
        <f t="array" ref="AP276">IF(COUNTA($N$2:$N$141)&lt;ROW(N6),"",INDEX($AP$1:$AP$141,SMALL(IF($N$2:$N$141&lt;&gt;"",ROW($N$2:$N$141)),ROW(N6))))</f>
        <v>#NUM!</v>
      </c>
      <c r="AQ276" s="12" t="e">
        <f t="array" ref="AQ276">IF(COUNTA($N$2:$N$141)&lt;ROW(N6),"",INDEX($AQ$1:$AQ$141,SMALL(IF($N$2:$N$141&lt;&gt;"",ROW($N$2:$N$141)),ROW(N6))))</f>
        <v>#NUM!</v>
      </c>
      <c r="AR276" s="12" t="e">
        <f t="array" ref="AR276">IF(COUNTA($N$2:$N$141)&lt;ROW(N6),"",INDEX($AR$1:$AR$141,SMALL(IF($N$2:$N$141&lt;&gt;"",ROW($N$2:$N$141)),ROW(N6))))</f>
        <v>#NUM!</v>
      </c>
      <c r="AS276" s="12" t="e">
        <f t="array" ref="AS276">IF(COUNTA($N$2:$N$141)&lt;ROW(N6),"",INDEX($AS$1:$AS$141,SMALL(IF($N$2:$N$141&lt;&gt;"",ROW($N$2:$N$141)),ROW(N6))))</f>
        <v>#NUM!</v>
      </c>
    </row>
    <row r="277" spans="10:45" ht="12.75" customHeight="1" x14ac:dyDescent="0.15">
      <c r="J277" s="12">
        <v>7</v>
      </c>
      <c r="K277" s="12" t="e">
        <f t="array" ref="K277">IF(COUNTA($N$2:$N$141)&lt;ROW(N7),"",INDEX($K$1:$K$141,SMALL(IF($N$2:$N$141&lt;&gt;"",ROW($N$2:$N$141)),ROW(N7))))</f>
        <v>#NUM!</v>
      </c>
      <c r="L277" s="12" t="e">
        <f t="array" ref="L277">IF(COUNTA($N$2:$N$141)&lt;ROW(N7),"",INDEX($L$1:$L$141,SMALL(IF($N$2:$N$141&lt;&gt;"",ROW($N$2:$N$141)),ROW(N7))))</f>
        <v>#NUM!</v>
      </c>
      <c r="M277" s="12" t="e">
        <f t="array" ref="M277">IF(COUNTA($N$2:$N$141)&lt;ROW(N7),"",INDEX($N$1:$N$141,SMALL(IF($N$2:$N$141&lt;&gt;"",ROW($N$2:$N$141)),ROW(N7))))</f>
        <v>#NUM!</v>
      </c>
      <c r="R277" s="12" t="e">
        <f t="array" ref="R277">IF(COUNTA($N$2:$N$141)&lt;ROW(N7),"",INDEX($R$1:$R$141,SMALL(IF($N$2:$N$141&lt;&gt;"",ROW($N$2:$N$141)),ROW(N7))))</f>
        <v>#NUM!</v>
      </c>
      <c r="S277" s="12" t="e">
        <f t="array" ref="S277">IF(COUNTA($N$2:$N$141)&lt;ROW(N7),"",INDEX($S$1:$S$141,SMALL(IF($N$2:$N$141&lt;&gt;"",ROW($N$2:$N$141)),ROW(N7))))</f>
        <v>#NUM!</v>
      </c>
      <c r="T277" s="12" t="e">
        <f t="array" ref="T277">IF(COUNTA($N$2:$N$141)&lt;ROW(N7),"",INDEX($T$1:$T$141,SMALL(IF($N$2:$N$141&lt;&gt;"",ROW($N$2:$N$141)),ROW(N7))))</f>
        <v>#NUM!</v>
      </c>
      <c r="U277" s="12" t="e">
        <f t="array" ref="U277">IF(COUNTA($N$2:$N$141)&lt;ROW(N7),"",INDEX($U$1:$U$141,SMALL(IF($N$2:$N$141&lt;&gt;"",ROW($N$2:$N$141)),ROW(N7))))</f>
        <v>#NUM!</v>
      </c>
      <c r="V277" s="12" t="e">
        <f t="array" ref="V277">IF(COUNTA($N$2:$N$141)&lt;ROW(N7),"",INDEX($V$1:$V$141,SMALL(IF($N$2:$N$141&lt;&gt;"",ROW($N$2:$N$141)),ROW(N7))))</f>
        <v>#NUM!</v>
      </c>
      <c r="W277" s="12" t="e">
        <f t="array" ref="W277">IF(COUNTA($N$2:$N$141)&lt;ROW(N7),"",INDEX($W$1:$W$141,SMALL(IF($N$2:$N$141&lt;&gt;"",ROW($N$2:$N$141)),ROW(N7))))</f>
        <v>#NUM!</v>
      </c>
      <c r="X277" s="12" t="e">
        <f t="array" ref="X277">IF(COUNTA($N$2:$N$141)&lt;ROW(N7),"",INDEX($X$1:$X$141,SMALL(IF($N$2:$N$141&lt;&gt;"",ROW($N$2:$N$141)),ROW(N7))))</f>
        <v>#NUM!</v>
      </c>
      <c r="Y277" s="12" t="e">
        <f t="array" ref="Y277">IF(COUNTA($N$2:$N$141)&lt;ROW(N7),"",INDEX($Y$1:$Y$141,SMALL(IF($N$2:$N$141&lt;&gt;"",ROW($N$2:$N$141)),ROW(N7))))</f>
        <v>#NUM!</v>
      </c>
      <c r="Z277" s="12" t="e">
        <f t="array" ref="Z277">IF(COUNTA($N$2:$N$141)&lt;ROW(N7),"",INDEX($Z$1:$Z$141,SMALL(IF($N$2:$N$141&lt;&gt;"",ROW($N$2:$N$141)),ROW(N7))))</f>
        <v>#NUM!</v>
      </c>
      <c r="AA277" s="12" t="e">
        <f t="array" ref="AA277">IF(COUNTA($N$2:$N$141)&lt;ROW(N7),"",INDEX($AA$1:$AA$141,SMALL(IF($N$2:$N$141&lt;&gt;"",ROW($N$2:$N$141)),ROW(N7))))</f>
        <v>#NUM!</v>
      </c>
      <c r="AB277" s="12" t="e">
        <f t="array" ref="AB277">IF(COUNTA($N$2:$N$141)&lt;ROW(N7),"",INDEX($AB$1:$AB$141,SMALL(IF($N$2:$N$141&lt;&gt;"",ROW($N$2:$N$141)),ROW(N7))))</f>
        <v>#NUM!</v>
      </c>
      <c r="AC277" s="12" t="e">
        <f t="array" ref="AC277">IF(COUNTA($N$2:$N$141)&lt;ROW(N7),"",INDEX($AC$1:$AC$141,SMALL(IF($N$2:$N$141&lt;&gt;"",ROW($N$2:$N$141)),ROW(N7))))</f>
        <v>#NUM!</v>
      </c>
      <c r="AD277" s="12" t="e">
        <f t="array" ref="AD277">IF(COUNTA($N$2:$N$141)&lt;ROW(N7),"",INDEX($AD$1:$AD$141,SMALL(IF($N$2:$N$141&lt;&gt;"",ROW($N$2:$N$141)),ROW(N7))))</f>
        <v>#NUM!</v>
      </c>
      <c r="AE277" s="12" t="e">
        <f t="array" ref="AE277">IF(COUNTA($N$2:$N$141)&lt;ROW(N7),"",INDEX($AE$1:$AE$141,SMALL(IF($N$2:$N$141&lt;&gt;"",ROW($N$2:$N$141)),ROW(N7))))</f>
        <v>#NUM!</v>
      </c>
      <c r="AF277" s="12" t="e">
        <f t="array" ref="AF277">IF(COUNTA($N$2:$N$141)&lt;ROW(N7),"",INDEX($AF$1:$AF$141,SMALL(IF($N$2:$N$141&lt;&gt;"",ROW($N$2:$N$141)),ROW(N7))))</f>
        <v>#NUM!</v>
      </c>
      <c r="AG277" s="12" t="e">
        <f t="array" ref="AG277">IF(COUNTA($N$2:$N$141)&lt;ROW(N7),"",INDEX($AG$1:$AG$141,SMALL(IF($N$2:$N$141&lt;&gt;"",ROW($N$2:$N$141)),ROW(N7))))</f>
        <v>#NUM!</v>
      </c>
      <c r="AH277" s="12" t="e">
        <f t="array" ref="AH277">IF(COUNTA($N$2:$N$141)&lt;ROW(N7),"",INDEX($AH$1:$AH$141,SMALL(IF($N$2:$N$141&lt;&gt;"",ROW($N$2:$N$141)),ROW(N7))))</f>
        <v>#NUM!</v>
      </c>
      <c r="AI277" s="12" t="e">
        <f t="array" ref="AI277">IF(COUNTA($N$2:$N$141)&lt;ROW(N7),"",INDEX($AI$1:$AI$141,SMALL(IF($N$2:$N$141&lt;&gt;"",ROW($N$2:$N$141)),ROW(N7))))</f>
        <v>#NUM!</v>
      </c>
      <c r="AJ277" s="12" t="e">
        <f t="array" ref="AJ277">IF(COUNTA($N$2:$N$141)&lt;ROW(N7),"",INDEX($AJ$1:$AJ$141,SMALL(IF($N$2:$N$141&lt;&gt;"",ROW($N$2:$N$141)),ROW(N7))))</f>
        <v>#NUM!</v>
      </c>
      <c r="AK277" s="12" t="e">
        <f t="array" ref="AK277">IF(COUNTA($N$2:$N$141)&lt;ROW(N7),"",INDEX($AK$1:$AK$141,SMALL(IF($N$2:$N$141&lt;&gt;"",ROW($N$2:$N$141)),ROW(N7))))</f>
        <v>#NUM!</v>
      </c>
      <c r="AL277" s="12" t="e">
        <f t="array" ref="AL277">IF(COUNTA($N$2:$N$141)&lt;ROW(N7),"",INDEX($AL$1:$AL$141,SMALL(IF($N$2:$N$141&lt;&gt;"",ROW($N$2:$N$141)),ROW(N7))))</f>
        <v>#NUM!</v>
      </c>
      <c r="AM277" s="12" t="e">
        <f t="array" ref="AM277">IF(COUNTA($N$2:$N$141)&lt;ROW(N7),"",INDEX($AM$1:$AM$141,SMALL(IF($N$2:$N$141&lt;&gt;"",ROW($N$2:$N$141)),ROW(N7))))</f>
        <v>#NUM!</v>
      </c>
      <c r="AN277" s="12" t="e">
        <f t="array" ref="AN277">IF(COUNTA($N$2:$N$141)&lt;ROW(N7),"",INDEX($AN$1:$AN$141,SMALL(IF($N$2:$N$141&lt;&gt;"",ROW($N$2:$N$141)),ROW(N7))))</f>
        <v>#NUM!</v>
      </c>
      <c r="AO277" s="12" t="e">
        <f t="array" ref="AO277">IF(COUNTA($N$2:$N$141)&lt;ROW(N7),"",INDEX($AO$1:$AO$141,SMALL(IF($N$2:$N$141&lt;&gt;"",ROW($N$2:$N$141)),ROW(N7))))</f>
        <v>#NUM!</v>
      </c>
      <c r="AP277" s="12" t="e">
        <f t="array" ref="AP277">IF(COUNTA($N$2:$N$141)&lt;ROW(N7),"",INDEX($AP$1:$AP$141,SMALL(IF($N$2:$N$141&lt;&gt;"",ROW($N$2:$N$141)),ROW(N7))))</f>
        <v>#NUM!</v>
      </c>
      <c r="AQ277" s="12" t="e">
        <f t="array" ref="AQ277">IF(COUNTA($N$2:$N$141)&lt;ROW(N7),"",INDEX($AQ$1:$AQ$141,SMALL(IF($N$2:$N$141&lt;&gt;"",ROW($N$2:$N$141)),ROW(N7))))</f>
        <v>#NUM!</v>
      </c>
      <c r="AR277" s="12" t="e">
        <f t="array" ref="AR277">IF(COUNTA($N$2:$N$141)&lt;ROW(N7),"",INDEX($AR$1:$AR$141,SMALL(IF($N$2:$N$141&lt;&gt;"",ROW($N$2:$N$141)),ROW(N7))))</f>
        <v>#NUM!</v>
      </c>
      <c r="AS277" s="12" t="e">
        <f t="array" ref="AS277">IF(COUNTA($N$2:$N$141)&lt;ROW(N7),"",INDEX($AS$1:$AS$141,SMALL(IF($N$2:$N$141&lt;&gt;"",ROW($N$2:$N$141)),ROW(N7))))</f>
        <v>#NUM!</v>
      </c>
    </row>
    <row r="278" spans="10:45" ht="12.75" customHeight="1" x14ac:dyDescent="0.15">
      <c r="J278" s="12">
        <v>8</v>
      </c>
      <c r="K278" s="12" t="e">
        <f t="array" ref="K278">IF(COUNTA($N$2:$N$141)&lt;ROW(N8),"",INDEX($K$1:$K$141,SMALL(IF($N$2:$N$141&lt;&gt;"",ROW($N$2:$N$141)),ROW(N8))))</f>
        <v>#NUM!</v>
      </c>
      <c r="L278" s="12" t="e">
        <f t="array" ref="L278">IF(COUNTA($N$2:$N$141)&lt;ROW(N8),"",INDEX($L$1:$L$141,SMALL(IF($N$2:$N$141&lt;&gt;"",ROW($N$2:$N$141)),ROW(N8))))</f>
        <v>#NUM!</v>
      </c>
      <c r="M278" s="12" t="e">
        <f t="array" ref="M278">IF(COUNTA($N$2:$N$141)&lt;ROW(N8),"",INDEX($N$1:$N$141,SMALL(IF($N$2:$N$141&lt;&gt;"",ROW($N$2:$N$141)),ROW(N8))))</f>
        <v>#NUM!</v>
      </c>
      <c r="R278" s="12" t="e">
        <f t="array" ref="R278">IF(COUNTA($N$2:$N$141)&lt;ROW(N8),"",INDEX($R$1:$R$141,SMALL(IF($N$2:$N$141&lt;&gt;"",ROW($N$2:$N$141)),ROW(N8))))</f>
        <v>#NUM!</v>
      </c>
      <c r="S278" s="12" t="e">
        <f t="array" ref="S278">IF(COUNTA($N$2:$N$141)&lt;ROW(N8),"",INDEX($S$1:$S$141,SMALL(IF($N$2:$N$141&lt;&gt;"",ROW($N$2:$N$141)),ROW(N8))))</f>
        <v>#NUM!</v>
      </c>
      <c r="T278" s="12" t="e">
        <f t="array" ref="T278">IF(COUNTA($N$2:$N$141)&lt;ROW(N8),"",INDEX($T$1:$T$141,SMALL(IF($N$2:$N$141&lt;&gt;"",ROW($N$2:$N$141)),ROW(N8))))</f>
        <v>#NUM!</v>
      </c>
      <c r="U278" s="12" t="e">
        <f t="array" ref="U278">IF(COUNTA($N$2:$N$141)&lt;ROW(N8),"",INDEX($U$1:$U$141,SMALL(IF($N$2:$N$141&lt;&gt;"",ROW($N$2:$N$141)),ROW(N8))))</f>
        <v>#NUM!</v>
      </c>
      <c r="V278" s="12" t="e">
        <f t="array" ref="V278">IF(COUNTA($N$2:$N$141)&lt;ROW(N8),"",INDEX($V$1:$V$141,SMALL(IF($N$2:$N$141&lt;&gt;"",ROW($N$2:$N$141)),ROW(N8))))</f>
        <v>#NUM!</v>
      </c>
      <c r="W278" s="12" t="e">
        <f t="array" ref="W278">IF(COUNTA($N$2:$N$141)&lt;ROW(N8),"",INDEX($W$1:$W$141,SMALL(IF($N$2:$N$141&lt;&gt;"",ROW($N$2:$N$141)),ROW(N8))))</f>
        <v>#NUM!</v>
      </c>
      <c r="X278" s="12" t="e">
        <f t="array" ref="X278">IF(COUNTA($N$2:$N$141)&lt;ROW(N8),"",INDEX($X$1:$X$141,SMALL(IF($N$2:$N$141&lt;&gt;"",ROW($N$2:$N$141)),ROW(N8))))</f>
        <v>#NUM!</v>
      </c>
      <c r="Y278" s="12" t="e">
        <f t="array" ref="Y278">IF(COUNTA($N$2:$N$141)&lt;ROW(N8),"",INDEX($Y$1:$Y$141,SMALL(IF($N$2:$N$141&lt;&gt;"",ROW($N$2:$N$141)),ROW(N8))))</f>
        <v>#NUM!</v>
      </c>
      <c r="Z278" s="12" t="e">
        <f t="array" ref="Z278">IF(COUNTA($N$2:$N$141)&lt;ROW(N8),"",INDEX($Z$1:$Z$141,SMALL(IF($N$2:$N$141&lt;&gt;"",ROW($N$2:$N$141)),ROW(N8))))</f>
        <v>#NUM!</v>
      </c>
      <c r="AA278" s="12" t="e">
        <f t="array" ref="AA278">IF(COUNTA($N$2:$N$141)&lt;ROW(N8),"",INDEX($AA$1:$AA$141,SMALL(IF($N$2:$N$141&lt;&gt;"",ROW($N$2:$N$141)),ROW(N8))))</f>
        <v>#NUM!</v>
      </c>
      <c r="AB278" s="12" t="e">
        <f t="array" ref="AB278">IF(COUNTA($N$2:$N$141)&lt;ROW(N8),"",INDEX($AB$1:$AB$141,SMALL(IF($N$2:$N$141&lt;&gt;"",ROW($N$2:$N$141)),ROW(N8))))</f>
        <v>#NUM!</v>
      </c>
      <c r="AC278" s="12" t="e">
        <f t="array" ref="AC278">IF(COUNTA($N$2:$N$141)&lt;ROW(N8),"",INDEX($AC$1:$AC$141,SMALL(IF($N$2:$N$141&lt;&gt;"",ROW($N$2:$N$141)),ROW(N8))))</f>
        <v>#NUM!</v>
      </c>
      <c r="AD278" s="12" t="e">
        <f t="array" ref="AD278">IF(COUNTA($N$2:$N$141)&lt;ROW(N8),"",INDEX($AD$1:$AD$141,SMALL(IF($N$2:$N$141&lt;&gt;"",ROW($N$2:$N$141)),ROW(N8))))</f>
        <v>#NUM!</v>
      </c>
      <c r="AE278" s="12" t="e">
        <f t="array" ref="AE278">IF(COUNTA($N$2:$N$141)&lt;ROW(N8),"",INDEX($AE$1:$AE$141,SMALL(IF($N$2:$N$141&lt;&gt;"",ROW($N$2:$N$141)),ROW(N8))))</f>
        <v>#NUM!</v>
      </c>
      <c r="AF278" s="12" t="e">
        <f t="array" ref="AF278">IF(COUNTA($N$2:$N$141)&lt;ROW(N8),"",INDEX($AF$1:$AF$141,SMALL(IF($N$2:$N$141&lt;&gt;"",ROW($N$2:$N$141)),ROW(N8))))</f>
        <v>#NUM!</v>
      </c>
      <c r="AG278" s="12" t="e">
        <f t="array" ref="AG278">IF(COUNTA($N$2:$N$141)&lt;ROW(N8),"",INDEX($AG$1:$AG$141,SMALL(IF($N$2:$N$141&lt;&gt;"",ROW($N$2:$N$141)),ROW(N8))))</f>
        <v>#NUM!</v>
      </c>
      <c r="AH278" s="12" t="e">
        <f t="array" ref="AH278">IF(COUNTA($N$2:$N$141)&lt;ROW(N8),"",INDEX($AH$1:$AH$141,SMALL(IF($N$2:$N$141&lt;&gt;"",ROW($N$2:$N$141)),ROW(N8))))</f>
        <v>#NUM!</v>
      </c>
      <c r="AI278" s="12" t="e">
        <f t="array" ref="AI278">IF(COUNTA($N$2:$N$141)&lt;ROW(N8),"",INDEX($AI$1:$AI$141,SMALL(IF($N$2:$N$141&lt;&gt;"",ROW($N$2:$N$141)),ROW(N8))))</f>
        <v>#NUM!</v>
      </c>
      <c r="AJ278" s="12" t="e">
        <f t="array" ref="AJ278">IF(COUNTA($N$2:$N$141)&lt;ROW(N8),"",INDEX($AJ$1:$AJ$141,SMALL(IF($N$2:$N$141&lt;&gt;"",ROW($N$2:$N$141)),ROW(N8))))</f>
        <v>#NUM!</v>
      </c>
      <c r="AK278" s="12" t="e">
        <f t="array" ref="AK278">IF(COUNTA($N$2:$N$141)&lt;ROW(N8),"",INDEX($AK$1:$AK$141,SMALL(IF($N$2:$N$141&lt;&gt;"",ROW($N$2:$N$141)),ROW(N8))))</f>
        <v>#NUM!</v>
      </c>
      <c r="AL278" s="12" t="e">
        <f t="array" ref="AL278">IF(COUNTA($N$2:$N$141)&lt;ROW(N8),"",INDEX($AL$1:$AL$141,SMALL(IF($N$2:$N$141&lt;&gt;"",ROW($N$2:$N$141)),ROW(N8))))</f>
        <v>#NUM!</v>
      </c>
      <c r="AM278" s="12" t="e">
        <f t="array" ref="AM278">IF(COUNTA($N$2:$N$141)&lt;ROW(N8),"",INDEX($AM$1:$AM$141,SMALL(IF($N$2:$N$141&lt;&gt;"",ROW($N$2:$N$141)),ROW(N8))))</f>
        <v>#NUM!</v>
      </c>
      <c r="AN278" s="12" t="e">
        <f t="array" ref="AN278">IF(COUNTA($N$2:$N$141)&lt;ROW(N8),"",INDEX($AN$1:$AN$141,SMALL(IF($N$2:$N$141&lt;&gt;"",ROW($N$2:$N$141)),ROW(N8))))</f>
        <v>#NUM!</v>
      </c>
      <c r="AO278" s="12" t="e">
        <f t="array" ref="AO278">IF(COUNTA($N$2:$N$141)&lt;ROW(N8),"",INDEX($AO$1:$AO$141,SMALL(IF($N$2:$N$141&lt;&gt;"",ROW($N$2:$N$141)),ROW(N8))))</f>
        <v>#NUM!</v>
      </c>
      <c r="AP278" s="12" t="e">
        <f t="array" ref="AP278">IF(COUNTA($N$2:$N$141)&lt;ROW(N8),"",INDEX($AP$1:$AP$141,SMALL(IF($N$2:$N$141&lt;&gt;"",ROW($N$2:$N$141)),ROW(N8))))</f>
        <v>#NUM!</v>
      </c>
      <c r="AQ278" s="12" t="e">
        <f t="array" ref="AQ278">IF(COUNTA($N$2:$N$141)&lt;ROW(N8),"",INDEX($AQ$1:$AQ$141,SMALL(IF($N$2:$N$141&lt;&gt;"",ROW($N$2:$N$141)),ROW(N8))))</f>
        <v>#NUM!</v>
      </c>
      <c r="AR278" s="12" t="e">
        <f t="array" ref="AR278">IF(COUNTA($N$2:$N$141)&lt;ROW(N8),"",INDEX($AR$1:$AR$141,SMALL(IF($N$2:$N$141&lt;&gt;"",ROW($N$2:$N$141)),ROW(N8))))</f>
        <v>#NUM!</v>
      </c>
      <c r="AS278" s="12" t="e">
        <f t="array" ref="AS278">IF(COUNTA($N$2:$N$141)&lt;ROW(N8),"",INDEX($AS$1:$AS$141,SMALL(IF($N$2:$N$141&lt;&gt;"",ROW($N$2:$N$141)),ROW(N8))))</f>
        <v>#NUM!</v>
      </c>
    </row>
    <row r="279" spans="10:45" ht="12.75" customHeight="1" x14ac:dyDescent="0.15">
      <c r="J279" s="12">
        <v>9</v>
      </c>
      <c r="K279" s="12" t="e">
        <f t="array" ref="K279">IF(COUNTA($N$2:$N$141)&lt;ROW(N9),"",INDEX($K$1:$K$141,SMALL(IF($N$2:$N$141&lt;&gt;"",ROW($N$2:$N$141)),ROW(N9))))</f>
        <v>#NUM!</v>
      </c>
      <c r="L279" s="12" t="e">
        <f t="array" ref="L279">IF(COUNTA($N$2:$N$141)&lt;ROW(N9),"",INDEX($L$1:$L$141,SMALL(IF($N$2:$N$141&lt;&gt;"",ROW($N$2:$N$141)),ROW(N9))))</f>
        <v>#NUM!</v>
      </c>
      <c r="M279" s="12" t="e">
        <f t="array" ref="M279">IF(COUNTA($N$2:$N$141)&lt;ROW(N9),"",INDEX($N$1:$N$141,SMALL(IF($N$2:$N$141&lt;&gt;"",ROW($N$2:$N$141)),ROW(N9))))</f>
        <v>#NUM!</v>
      </c>
      <c r="R279" s="12" t="e">
        <f t="array" ref="R279">IF(COUNTA($N$2:$N$141)&lt;ROW(N9),"",INDEX($R$1:$R$141,SMALL(IF($N$2:$N$141&lt;&gt;"",ROW($N$2:$N$141)),ROW(N9))))</f>
        <v>#NUM!</v>
      </c>
      <c r="S279" s="12" t="e">
        <f t="array" ref="S279">IF(COUNTA($N$2:$N$141)&lt;ROW(N9),"",INDEX($S$1:$S$141,SMALL(IF($N$2:$N$141&lt;&gt;"",ROW($N$2:$N$141)),ROW(N9))))</f>
        <v>#NUM!</v>
      </c>
      <c r="T279" s="12" t="e">
        <f t="array" ref="T279">IF(COUNTA($N$2:$N$141)&lt;ROW(N9),"",INDEX($T$1:$T$141,SMALL(IF($N$2:$N$141&lt;&gt;"",ROW($N$2:$N$141)),ROW(N9))))</f>
        <v>#NUM!</v>
      </c>
      <c r="U279" s="12" t="e">
        <f t="array" ref="U279">IF(COUNTA($N$2:$N$141)&lt;ROW(N9),"",INDEX($U$1:$U$141,SMALL(IF($N$2:$N$141&lt;&gt;"",ROW($N$2:$N$141)),ROW(N9))))</f>
        <v>#NUM!</v>
      </c>
      <c r="V279" s="12" t="e">
        <f t="array" ref="V279">IF(COUNTA($N$2:$N$141)&lt;ROW(N9),"",INDEX($V$1:$V$141,SMALL(IF($N$2:$N$141&lt;&gt;"",ROW($N$2:$N$141)),ROW(N9))))</f>
        <v>#NUM!</v>
      </c>
      <c r="W279" s="12" t="e">
        <f t="array" ref="W279">IF(COUNTA($N$2:$N$141)&lt;ROW(N9),"",INDEX($W$1:$W$141,SMALL(IF($N$2:$N$141&lt;&gt;"",ROW($N$2:$N$141)),ROW(N9))))</f>
        <v>#NUM!</v>
      </c>
      <c r="X279" s="12" t="e">
        <f t="array" ref="X279">IF(COUNTA($N$2:$N$141)&lt;ROW(N9),"",INDEX($X$1:$X$141,SMALL(IF($N$2:$N$141&lt;&gt;"",ROW($N$2:$N$141)),ROW(N9))))</f>
        <v>#NUM!</v>
      </c>
      <c r="Y279" s="12" t="e">
        <f t="array" ref="Y279">IF(COUNTA($N$2:$N$141)&lt;ROW(N9),"",INDEX($Y$1:$Y$141,SMALL(IF($N$2:$N$141&lt;&gt;"",ROW($N$2:$N$141)),ROW(N9))))</f>
        <v>#NUM!</v>
      </c>
      <c r="Z279" s="12" t="e">
        <f t="array" ref="Z279">IF(COUNTA($N$2:$N$141)&lt;ROW(N9),"",INDEX($Z$1:$Z$141,SMALL(IF($N$2:$N$141&lt;&gt;"",ROW($N$2:$N$141)),ROW(N9))))</f>
        <v>#NUM!</v>
      </c>
      <c r="AA279" s="12" t="e">
        <f t="array" ref="AA279">IF(COUNTA($N$2:$N$141)&lt;ROW(N9),"",INDEX($AA$1:$AA$141,SMALL(IF($N$2:$N$141&lt;&gt;"",ROW($N$2:$N$141)),ROW(N9))))</f>
        <v>#NUM!</v>
      </c>
      <c r="AB279" s="12" t="e">
        <f t="array" ref="AB279">IF(COUNTA($N$2:$N$141)&lt;ROW(N9),"",INDEX($AB$1:$AB$141,SMALL(IF($N$2:$N$141&lt;&gt;"",ROW($N$2:$N$141)),ROW(N9))))</f>
        <v>#NUM!</v>
      </c>
      <c r="AC279" s="12" t="e">
        <f t="array" ref="AC279">IF(COUNTA($N$2:$N$141)&lt;ROW(N9),"",INDEX($AC$1:$AC$141,SMALL(IF($N$2:$N$141&lt;&gt;"",ROW($N$2:$N$141)),ROW(N9))))</f>
        <v>#NUM!</v>
      </c>
      <c r="AD279" s="12" t="e">
        <f t="array" ref="AD279">IF(COUNTA($N$2:$N$141)&lt;ROW(N9),"",INDEX($AD$1:$AD$141,SMALL(IF($N$2:$N$141&lt;&gt;"",ROW($N$2:$N$141)),ROW(N9))))</f>
        <v>#NUM!</v>
      </c>
      <c r="AE279" s="12" t="e">
        <f t="array" ref="AE279">IF(COUNTA($N$2:$N$141)&lt;ROW(N9),"",INDEX($AE$1:$AE$141,SMALL(IF($N$2:$N$141&lt;&gt;"",ROW($N$2:$N$141)),ROW(N9))))</f>
        <v>#NUM!</v>
      </c>
      <c r="AF279" s="12" t="e">
        <f t="array" ref="AF279">IF(COUNTA($N$2:$N$141)&lt;ROW(N9),"",INDEX($AF$1:$AF$141,SMALL(IF($N$2:$N$141&lt;&gt;"",ROW($N$2:$N$141)),ROW(N9))))</f>
        <v>#NUM!</v>
      </c>
      <c r="AG279" s="12" t="e">
        <f t="array" ref="AG279">IF(COUNTA($N$2:$N$141)&lt;ROW(N9),"",INDEX($AG$1:$AG$141,SMALL(IF($N$2:$N$141&lt;&gt;"",ROW($N$2:$N$141)),ROW(N9))))</f>
        <v>#NUM!</v>
      </c>
      <c r="AH279" s="12" t="e">
        <f t="array" ref="AH279">IF(COUNTA($N$2:$N$141)&lt;ROW(N9),"",INDEX($AH$1:$AH$141,SMALL(IF($N$2:$N$141&lt;&gt;"",ROW($N$2:$N$141)),ROW(N9))))</f>
        <v>#NUM!</v>
      </c>
      <c r="AI279" s="12" t="e">
        <f t="array" ref="AI279">IF(COUNTA($N$2:$N$141)&lt;ROW(N9),"",INDEX($AI$1:$AI$141,SMALL(IF($N$2:$N$141&lt;&gt;"",ROW($N$2:$N$141)),ROW(N9))))</f>
        <v>#NUM!</v>
      </c>
      <c r="AJ279" s="12" t="e">
        <f t="array" ref="AJ279">IF(COUNTA($N$2:$N$141)&lt;ROW(N9),"",INDEX($AJ$1:$AJ$141,SMALL(IF($N$2:$N$141&lt;&gt;"",ROW($N$2:$N$141)),ROW(N9))))</f>
        <v>#NUM!</v>
      </c>
      <c r="AK279" s="12" t="e">
        <f t="array" ref="AK279">IF(COUNTA($N$2:$N$141)&lt;ROW(N9),"",INDEX($AK$1:$AK$141,SMALL(IF($N$2:$N$141&lt;&gt;"",ROW($N$2:$N$141)),ROW(N9))))</f>
        <v>#NUM!</v>
      </c>
      <c r="AL279" s="12" t="e">
        <f t="array" ref="AL279">IF(COUNTA($N$2:$N$141)&lt;ROW(N9),"",INDEX($AL$1:$AL$141,SMALL(IF($N$2:$N$141&lt;&gt;"",ROW($N$2:$N$141)),ROW(N9))))</f>
        <v>#NUM!</v>
      </c>
      <c r="AM279" s="12" t="e">
        <f t="array" ref="AM279">IF(COUNTA($N$2:$N$141)&lt;ROW(N9),"",INDEX($AM$1:$AM$141,SMALL(IF($N$2:$N$141&lt;&gt;"",ROW($N$2:$N$141)),ROW(N9))))</f>
        <v>#NUM!</v>
      </c>
      <c r="AN279" s="12" t="e">
        <f t="array" ref="AN279">IF(COUNTA($N$2:$N$141)&lt;ROW(N9),"",INDEX($AN$1:$AN$141,SMALL(IF($N$2:$N$141&lt;&gt;"",ROW($N$2:$N$141)),ROW(N9))))</f>
        <v>#NUM!</v>
      </c>
      <c r="AO279" s="12" t="e">
        <f t="array" ref="AO279">IF(COUNTA($N$2:$N$141)&lt;ROW(N9),"",INDEX($AO$1:$AO$141,SMALL(IF($N$2:$N$141&lt;&gt;"",ROW($N$2:$N$141)),ROW(N9))))</f>
        <v>#NUM!</v>
      </c>
      <c r="AP279" s="12" t="e">
        <f t="array" ref="AP279">IF(COUNTA($N$2:$N$141)&lt;ROW(N9),"",INDEX($AP$1:$AP$141,SMALL(IF($N$2:$N$141&lt;&gt;"",ROW($N$2:$N$141)),ROW(N9))))</f>
        <v>#NUM!</v>
      </c>
      <c r="AQ279" s="12" t="e">
        <f t="array" ref="AQ279">IF(COUNTA($N$2:$N$141)&lt;ROW(N9),"",INDEX($AQ$1:$AQ$141,SMALL(IF($N$2:$N$141&lt;&gt;"",ROW($N$2:$N$141)),ROW(N9))))</f>
        <v>#NUM!</v>
      </c>
      <c r="AR279" s="12" t="e">
        <f t="array" ref="AR279">IF(COUNTA($N$2:$N$141)&lt;ROW(N9),"",INDEX($AR$1:$AR$141,SMALL(IF($N$2:$N$141&lt;&gt;"",ROW($N$2:$N$141)),ROW(N9))))</f>
        <v>#NUM!</v>
      </c>
      <c r="AS279" s="12" t="e">
        <f t="array" ref="AS279">IF(COUNTA($N$2:$N$141)&lt;ROW(N9),"",INDEX($AS$1:$AS$141,SMALL(IF($N$2:$N$141&lt;&gt;"",ROW($N$2:$N$141)),ROW(N9))))</f>
        <v>#NUM!</v>
      </c>
    </row>
    <row r="280" spans="10:45" ht="12.75" customHeight="1" x14ac:dyDescent="0.15">
      <c r="J280" s="12">
        <v>10</v>
      </c>
      <c r="K280" s="12" t="e">
        <f t="array" ref="K280">IF(COUNTA($N$2:$N$141)&lt;ROW(N10),"",INDEX($K$1:$K$141,SMALL(IF($N$2:$N$141&lt;&gt;"",ROW($N$2:$N$141)),ROW(N10))))</f>
        <v>#NUM!</v>
      </c>
      <c r="L280" s="12" t="e">
        <f t="array" ref="L280">IF(COUNTA($N$2:$N$141)&lt;ROW(N10),"",INDEX($L$1:$L$141,SMALL(IF($N$2:$N$141&lt;&gt;"",ROW($N$2:$N$141)),ROW(N10))))</f>
        <v>#NUM!</v>
      </c>
      <c r="M280" s="12" t="e">
        <f t="array" ref="M280">IF(COUNTA($N$2:$N$141)&lt;ROW(N10),"",INDEX($N$1:$N$141,SMALL(IF($N$2:$N$141&lt;&gt;"",ROW($N$2:$N$141)),ROW(N10))))</f>
        <v>#NUM!</v>
      </c>
      <c r="R280" s="12" t="e">
        <f t="array" ref="R280">IF(COUNTA($N$2:$N$141)&lt;ROW(N10),"",INDEX($R$1:$R$141,SMALL(IF($N$2:$N$141&lt;&gt;"",ROW($N$2:$N$141)),ROW(N10))))</f>
        <v>#NUM!</v>
      </c>
      <c r="S280" s="12" t="e">
        <f t="array" ref="S280">IF(COUNTA($N$2:$N$141)&lt;ROW(N10),"",INDEX($S$1:$S$141,SMALL(IF($N$2:$N$141&lt;&gt;"",ROW($N$2:$N$141)),ROW(N10))))</f>
        <v>#NUM!</v>
      </c>
      <c r="T280" s="12" t="e">
        <f t="array" ref="T280">IF(COUNTA($N$2:$N$141)&lt;ROW(N10),"",INDEX($T$1:$T$141,SMALL(IF($N$2:$N$141&lt;&gt;"",ROW($N$2:$N$141)),ROW(N10))))</f>
        <v>#NUM!</v>
      </c>
      <c r="U280" s="12" t="e">
        <f t="array" ref="U280">IF(COUNTA($N$2:$N$141)&lt;ROW(N10),"",INDEX($U$1:$U$141,SMALL(IF($N$2:$N$141&lt;&gt;"",ROW($N$2:$N$141)),ROW(N10))))</f>
        <v>#NUM!</v>
      </c>
      <c r="V280" s="12" t="e">
        <f t="array" ref="V280">IF(COUNTA($N$2:$N$141)&lt;ROW(N10),"",INDEX($V$1:$V$141,SMALL(IF($N$2:$N$141&lt;&gt;"",ROW($N$2:$N$141)),ROW(N10))))</f>
        <v>#NUM!</v>
      </c>
      <c r="W280" s="12" t="e">
        <f t="array" ref="W280">IF(COUNTA($N$2:$N$141)&lt;ROW(N10),"",INDEX($W$1:$W$141,SMALL(IF($N$2:$N$141&lt;&gt;"",ROW($N$2:$N$141)),ROW(N10))))</f>
        <v>#NUM!</v>
      </c>
      <c r="X280" s="12" t="e">
        <f t="array" ref="X280">IF(COUNTA($N$2:$N$141)&lt;ROW(N10),"",INDEX($X$1:$X$141,SMALL(IF($N$2:$N$141&lt;&gt;"",ROW($N$2:$N$141)),ROW(N10))))</f>
        <v>#NUM!</v>
      </c>
      <c r="Y280" s="12" t="e">
        <f t="array" ref="Y280">IF(COUNTA($N$2:$N$141)&lt;ROW(N10),"",INDEX($Y$1:$Y$141,SMALL(IF($N$2:$N$141&lt;&gt;"",ROW($N$2:$N$141)),ROW(N10))))</f>
        <v>#NUM!</v>
      </c>
      <c r="Z280" s="12" t="e">
        <f t="array" ref="Z280">IF(COUNTA($N$2:$N$141)&lt;ROW(N10),"",INDEX($Z$1:$Z$141,SMALL(IF($N$2:$N$141&lt;&gt;"",ROW($N$2:$N$141)),ROW(N10))))</f>
        <v>#NUM!</v>
      </c>
      <c r="AA280" s="12" t="e">
        <f t="array" ref="AA280">IF(COUNTA($N$2:$N$141)&lt;ROW(N10),"",INDEX($AA$1:$AA$141,SMALL(IF($N$2:$N$141&lt;&gt;"",ROW($N$2:$N$141)),ROW(N10))))</f>
        <v>#NUM!</v>
      </c>
      <c r="AB280" s="12" t="e">
        <f t="array" ref="AB280">IF(COUNTA($N$2:$N$141)&lt;ROW(N10),"",INDEX($AB$1:$AB$141,SMALL(IF($N$2:$N$141&lt;&gt;"",ROW($N$2:$N$141)),ROW(N10))))</f>
        <v>#NUM!</v>
      </c>
      <c r="AC280" s="12" t="e">
        <f t="array" ref="AC280">IF(COUNTA($N$2:$N$141)&lt;ROW(N10),"",INDEX($AC$1:$AC$141,SMALL(IF($N$2:$N$141&lt;&gt;"",ROW($N$2:$N$141)),ROW(N10))))</f>
        <v>#NUM!</v>
      </c>
      <c r="AD280" s="12" t="e">
        <f t="array" ref="AD280">IF(COUNTA($N$2:$N$141)&lt;ROW(N10),"",INDEX($AD$1:$AD$141,SMALL(IF($N$2:$N$141&lt;&gt;"",ROW($N$2:$N$141)),ROW(N10))))</f>
        <v>#NUM!</v>
      </c>
      <c r="AE280" s="12" t="e">
        <f t="array" ref="AE280">IF(COUNTA($N$2:$N$141)&lt;ROW(N10),"",INDEX($AE$1:$AE$141,SMALL(IF($N$2:$N$141&lt;&gt;"",ROW($N$2:$N$141)),ROW(N10))))</f>
        <v>#NUM!</v>
      </c>
      <c r="AF280" s="12" t="e">
        <f t="array" ref="AF280">IF(COUNTA($N$2:$N$141)&lt;ROW(N10),"",INDEX($AF$1:$AF$141,SMALL(IF($N$2:$N$141&lt;&gt;"",ROW($N$2:$N$141)),ROW(N10))))</f>
        <v>#NUM!</v>
      </c>
      <c r="AG280" s="12" t="e">
        <f t="array" ref="AG280">IF(COUNTA($N$2:$N$141)&lt;ROW(N10),"",INDEX($AG$1:$AG$141,SMALL(IF($N$2:$N$141&lt;&gt;"",ROW($N$2:$N$141)),ROW(N10))))</f>
        <v>#NUM!</v>
      </c>
      <c r="AH280" s="12" t="e">
        <f t="array" ref="AH280">IF(COUNTA($N$2:$N$141)&lt;ROW(N10),"",INDEX($AH$1:$AH$141,SMALL(IF($N$2:$N$141&lt;&gt;"",ROW($N$2:$N$141)),ROW(N10))))</f>
        <v>#NUM!</v>
      </c>
      <c r="AI280" s="12" t="e">
        <f t="array" ref="AI280">IF(COUNTA($N$2:$N$141)&lt;ROW(N10),"",INDEX($AI$1:$AI$141,SMALL(IF($N$2:$N$141&lt;&gt;"",ROW($N$2:$N$141)),ROW(N10))))</f>
        <v>#NUM!</v>
      </c>
      <c r="AJ280" s="12" t="e">
        <f t="array" ref="AJ280">IF(COUNTA($N$2:$N$141)&lt;ROW(N10),"",INDEX($AJ$1:$AJ$141,SMALL(IF($N$2:$N$141&lt;&gt;"",ROW($N$2:$N$141)),ROW(N10))))</f>
        <v>#NUM!</v>
      </c>
      <c r="AK280" s="12" t="e">
        <f t="array" ref="AK280">IF(COUNTA($N$2:$N$141)&lt;ROW(N10),"",INDEX($AK$1:$AK$141,SMALL(IF($N$2:$N$141&lt;&gt;"",ROW($N$2:$N$141)),ROW(N10))))</f>
        <v>#NUM!</v>
      </c>
      <c r="AL280" s="12" t="e">
        <f t="array" ref="AL280">IF(COUNTA($N$2:$N$141)&lt;ROW(N10),"",INDEX($AL$1:$AL$141,SMALL(IF($N$2:$N$141&lt;&gt;"",ROW($N$2:$N$141)),ROW(N10))))</f>
        <v>#NUM!</v>
      </c>
      <c r="AM280" s="12" t="e">
        <f t="array" ref="AM280">IF(COUNTA($N$2:$N$141)&lt;ROW(N10),"",INDEX($AM$1:$AM$141,SMALL(IF($N$2:$N$141&lt;&gt;"",ROW($N$2:$N$141)),ROW(N10))))</f>
        <v>#NUM!</v>
      </c>
      <c r="AN280" s="12" t="e">
        <f t="array" ref="AN280">IF(COUNTA($N$2:$N$141)&lt;ROW(N10),"",INDEX($AN$1:$AN$141,SMALL(IF($N$2:$N$141&lt;&gt;"",ROW($N$2:$N$141)),ROW(N10))))</f>
        <v>#NUM!</v>
      </c>
      <c r="AO280" s="12" t="e">
        <f t="array" ref="AO280">IF(COUNTA($N$2:$N$141)&lt;ROW(N10),"",INDEX($AO$1:$AO$141,SMALL(IF($N$2:$N$141&lt;&gt;"",ROW($N$2:$N$141)),ROW(N10))))</f>
        <v>#NUM!</v>
      </c>
      <c r="AP280" s="12" t="e">
        <f t="array" ref="AP280">IF(COUNTA($N$2:$N$141)&lt;ROW(N10),"",INDEX($AP$1:$AP$141,SMALL(IF($N$2:$N$141&lt;&gt;"",ROW($N$2:$N$141)),ROW(N10))))</f>
        <v>#NUM!</v>
      </c>
      <c r="AQ280" s="12" t="e">
        <f t="array" ref="AQ280">IF(COUNTA($N$2:$N$141)&lt;ROW(N10),"",INDEX($AQ$1:$AQ$141,SMALL(IF($N$2:$N$141&lt;&gt;"",ROW($N$2:$N$141)),ROW(N10))))</f>
        <v>#NUM!</v>
      </c>
      <c r="AR280" s="12" t="e">
        <f t="array" ref="AR280">IF(COUNTA($N$2:$N$141)&lt;ROW(N10),"",INDEX($AR$1:$AR$141,SMALL(IF($N$2:$N$141&lt;&gt;"",ROW($N$2:$N$141)),ROW(N10))))</f>
        <v>#NUM!</v>
      </c>
      <c r="AS280" s="12" t="e">
        <f t="array" ref="AS280">IF(COUNTA($N$2:$N$141)&lt;ROW(N10),"",INDEX($AS$1:$AS$141,SMALL(IF($N$2:$N$141&lt;&gt;"",ROW($N$2:$N$141)),ROW(N10))))</f>
        <v>#NUM!</v>
      </c>
    </row>
    <row r="281" spans="10:45" ht="12.75" customHeight="1" x14ac:dyDescent="0.15">
      <c r="J281" s="12">
        <v>11</v>
      </c>
      <c r="K281" s="12" t="e">
        <f t="array" ref="K281">IF(COUNTA($N$2:$N$141)&lt;ROW(N11),"",INDEX($K$1:$K$141,SMALL(IF($N$2:$N$141&lt;&gt;"",ROW($N$2:$N$141)),ROW(N11))))</f>
        <v>#NUM!</v>
      </c>
      <c r="L281" s="12" t="e">
        <f t="array" ref="L281">IF(COUNTA($N$2:$N$141)&lt;ROW(N11),"",INDEX($L$1:$L$141,SMALL(IF($N$2:$N$141&lt;&gt;"",ROW($N$2:$N$141)),ROW(N11))))</f>
        <v>#NUM!</v>
      </c>
      <c r="M281" s="12" t="e">
        <f t="array" ref="M281">IF(COUNTA($N$2:$N$141)&lt;ROW(N11),"",INDEX($N$1:$N$141,SMALL(IF($N$2:$N$141&lt;&gt;"",ROW($N$2:$N$141)),ROW(N11))))</f>
        <v>#NUM!</v>
      </c>
      <c r="R281" s="12" t="e">
        <f t="array" ref="R281">IF(COUNTA($N$2:$N$141)&lt;ROW(N11),"",INDEX($R$1:$R$141,SMALL(IF($N$2:$N$141&lt;&gt;"",ROW($N$2:$N$141)),ROW(N11))))</f>
        <v>#NUM!</v>
      </c>
      <c r="S281" s="12" t="e">
        <f t="array" ref="S281">IF(COUNTA($N$2:$N$141)&lt;ROW(N11),"",INDEX($S$1:$S$141,SMALL(IF($N$2:$N$141&lt;&gt;"",ROW($N$2:$N$141)),ROW(N11))))</f>
        <v>#NUM!</v>
      </c>
      <c r="T281" s="12" t="e">
        <f t="array" ref="T281">IF(COUNTA($N$2:$N$141)&lt;ROW(N11),"",INDEX($T$1:$T$141,SMALL(IF($N$2:$N$141&lt;&gt;"",ROW($N$2:$N$141)),ROW(N11))))</f>
        <v>#NUM!</v>
      </c>
      <c r="U281" s="12" t="e">
        <f t="array" ref="U281">IF(COUNTA($N$2:$N$141)&lt;ROW(N11),"",INDEX($U$1:$U$141,SMALL(IF($N$2:$N$141&lt;&gt;"",ROW($N$2:$N$141)),ROW(N11))))</f>
        <v>#NUM!</v>
      </c>
      <c r="V281" s="12" t="e">
        <f t="array" ref="V281">IF(COUNTA($N$2:$N$141)&lt;ROW(N11),"",INDEX($V$1:$V$141,SMALL(IF($N$2:$N$141&lt;&gt;"",ROW($N$2:$N$141)),ROW(N11))))</f>
        <v>#NUM!</v>
      </c>
      <c r="W281" s="12" t="e">
        <f t="array" ref="W281">IF(COUNTA($N$2:$N$141)&lt;ROW(N11),"",INDEX($W$1:$W$141,SMALL(IF($N$2:$N$141&lt;&gt;"",ROW($N$2:$N$141)),ROW(N11))))</f>
        <v>#NUM!</v>
      </c>
      <c r="X281" s="12" t="e">
        <f t="array" ref="X281">IF(COUNTA($N$2:$N$141)&lt;ROW(N11),"",INDEX($X$1:$X$141,SMALL(IF($N$2:$N$141&lt;&gt;"",ROW($N$2:$N$141)),ROW(N11))))</f>
        <v>#NUM!</v>
      </c>
      <c r="Y281" s="12" t="e">
        <f t="array" ref="Y281">IF(COUNTA($N$2:$N$141)&lt;ROW(N11),"",INDEX($Y$1:$Y$141,SMALL(IF($N$2:$N$141&lt;&gt;"",ROW($N$2:$N$141)),ROW(N11))))</f>
        <v>#NUM!</v>
      </c>
      <c r="Z281" s="12" t="e">
        <f t="array" ref="Z281">IF(COUNTA($N$2:$N$141)&lt;ROW(N11),"",INDEX($Z$1:$Z$141,SMALL(IF($N$2:$N$141&lt;&gt;"",ROW($N$2:$N$141)),ROW(N11))))</f>
        <v>#NUM!</v>
      </c>
      <c r="AA281" s="12" t="e">
        <f t="array" ref="AA281">IF(COUNTA($N$2:$N$141)&lt;ROW(N11),"",INDEX($AA$1:$AA$141,SMALL(IF($N$2:$N$141&lt;&gt;"",ROW($N$2:$N$141)),ROW(N11))))</f>
        <v>#NUM!</v>
      </c>
      <c r="AB281" s="12" t="e">
        <f t="array" ref="AB281">IF(COUNTA($N$2:$N$141)&lt;ROW(N11),"",INDEX($AB$1:$AB$141,SMALL(IF($N$2:$N$141&lt;&gt;"",ROW($N$2:$N$141)),ROW(N11))))</f>
        <v>#NUM!</v>
      </c>
      <c r="AC281" s="12" t="e">
        <f t="array" ref="AC281">IF(COUNTA($N$2:$N$141)&lt;ROW(N11),"",INDEX($AC$1:$AC$141,SMALL(IF($N$2:$N$141&lt;&gt;"",ROW($N$2:$N$141)),ROW(N11))))</f>
        <v>#NUM!</v>
      </c>
      <c r="AD281" s="12" t="e">
        <f t="array" ref="AD281">IF(COUNTA($N$2:$N$141)&lt;ROW(N11),"",INDEX($AD$1:$AD$141,SMALL(IF($N$2:$N$141&lt;&gt;"",ROW($N$2:$N$141)),ROW(N11))))</f>
        <v>#NUM!</v>
      </c>
      <c r="AE281" s="12" t="e">
        <f t="array" ref="AE281">IF(COUNTA($N$2:$N$141)&lt;ROW(N11),"",INDEX($AE$1:$AE$141,SMALL(IF($N$2:$N$141&lt;&gt;"",ROW($N$2:$N$141)),ROW(N11))))</f>
        <v>#NUM!</v>
      </c>
      <c r="AF281" s="12" t="e">
        <f t="array" ref="AF281">IF(COUNTA($N$2:$N$141)&lt;ROW(N11),"",INDEX($AF$1:$AF$141,SMALL(IF($N$2:$N$141&lt;&gt;"",ROW($N$2:$N$141)),ROW(N11))))</f>
        <v>#NUM!</v>
      </c>
      <c r="AG281" s="12" t="e">
        <f t="array" ref="AG281">IF(COUNTA($N$2:$N$141)&lt;ROW(N11),"",INDEX($AG$1:$AG$141,SMALL(IF($N$2:$N$141&lt;&gt;"",ROW($N$2:$N$141)),ROW(N11))))</f>
        <v>#NUM!</v>
      </c>
      <c r="AH281" s="12" t="e">
        <f t="array" ref="AH281">IF(COUNTA($N$2:$N$141)&lt;ROW(N11),"",INDEX($AH$1:$AH$141,SMALL(IF($N$2:$N$141&lt;&gt;"",ROW($N$2:$N$141)),ROW(N11))))</f>
        <v>#NUM!</v>
      </c>
      <c r="AI281" s="12" t="e">
        <f t="array" ref="AI281">IF(COUNTA($N$2:$N$141)&lt;ROW(N11),"",INDEX($AI$1:$AI$141,SMALL(IF($N$2:$N$141&lt;&gt;"",ROW($N$2:$N$141)),ROW(N11))))</f>
        <v>#NUM!</v>
      </c>
      <c r="AJ281" s="12" t="e">
        <f t="array" ref="AJ281">IF(COUNTA($N$2:$N$141)&lt;ROW(N11),"",INDEX($AJ$1:$AJ$141,SMALL(IF($N$2:$N$141&lt;&gt;"",ROW($N$2:$N$141)),ROW(N11))))</f>
        <v>#NUM!</v>
      </c>
      <c r="AK281" s="12" t="e">
        <f t="array" ref="AK281">IF(COUNTA($N$2:$N$141)&lt;ROW(N11),"",INDEX($AK$1:$AK$141,SMALL(IF($N$2:$N$141&lt;&gt;"",ROW($N$2:$N$141)),ROW(N11))))</f>
        <v>#NUM!</v>
      </c>
      <c r="AL281" s="12" t="e">
        <f t="array" ref="AL281">IF(COUNTA($N$2:$N$141)&lt;ROW(N11),"",INDEX($AL$1:$AL$141,SMALL(IF($N$2:$N$141&lt;&gt;"",ROW($N$2:$N$141)),ROW(N11))))</f>
        <v>#NUM!</v>
      </c>
      <c r="AM281" s="12" t="e">
        <f t="array" ref="AM281">IF(COUNTA($N$2:$N$141)&lt;ROW(N11),"",INDEX($AM$1:$AM$141,SMALL(IF($N$2:$N$141&lt;&gt;"",ROW($N$2:$N$141)),ROW(N11))))</f>
        <v>#NUM!</v>
      </c>
      <c r="AN281" s="12" t="e">
        <f t="array" ref="AN281">IF(COUNTA($N$2:$N$141)&lt;ROW(N11),"",INDEX($AN$1:$AN$141,SMALL(IF($N$2:$N$141&lt;&gt;"",ROW($N$2:$N$141)),ROW(N11))))</f>
        <v>#NUM!</v>
      </c>
      <c r="AO281" s="12" t="e">
        <f t="array" ref="AO281">IF(COUNTA($N$2:$N$141)&lt;ROW(N11),"",INDEX($AO$1:$AO$141,SMALL(IF($N$2:$N$141&lt;&gt;"",ROW($N$2:$N$141)),ROW(N11))))</f>
        <v>#NUM!</v>
      </c>
      <c r="AP281" s="12" t="e">
        <f t="array" ref="AP281">IF(COUNTA($N$2:$N$141)&lt;ROW(N11),"",INDEX($AP$1:$AP$141,SMALL(IF($N$2:$N$141&lt;&gt;"",ROW($N$2:$N$141)),ROW(N11))))</f>
        <v>#NUM!</v>
      </c>
      <c r="AQ281" s="12" t="e">
        <f t="array" ref="AQ281">IF(COUNTA($N$2:$N$141)&lt;ROW(N11),"",INDEX($AQ$1:$AQ$141,SMALL(IF($N$2:$N$141&lt;&gt;"",ROW($N$2:$N$141)),ROW(N11))))</f>
        <v>#NUM!</v>
      </c>
      <c r="AR281" s="12" t="e">
        <f t="array" ref="AR281">IF(COUNTA($N$2:$N$141)&lt;ROW(N11),"",INDEX($AR$1:$AR$141,SMALL(IF($N$2:$N$141&lt;&gt;"",ROW($N$2:$N$141)),ROW(N11))))</f>
        <v>#NUM!</v>
      </c>
      <c r="AS281" s="12" t="e">
        <f t="array" ref="AS281">IF(COUNTA($N$2:$N$141)&lt;ROW(N11),"",INDEX($AS$1:$AS$141,SMALL(IF($N$2:$N$141&lt;&gt;"",ROW($N$2:$N$141)),ROW(N11))))</f>
        <v>#NUM!</v>
      </c>
    </row>
    <row r="282" spans="10:45" ht="12.75" customHeight="1" x14ac:dyDescent="0.15">
      <c r="J282" s="12">
        <v>12</v>
      </c>
      <c r="K282" s="12" t="e">
        <f t="array" ref="K282">IF(COUNTA($N$2:$N$141)&lt;ROW(N12),"",INDEX($K$1:$K$141,SMALL(IF($N$2:$N$141&lt;&gt;"",ROW($N$2:$N$141)),ROW(N12))))</f>
        <v>#NUM!</v>
      </c>
      <c r="L282" s="12" t="e">
        <f t="array" ref="L282">IF(COUNTA($N$2:$N$141)&lt;ROW(N12),"",INDEX($L$1:$L$141,SMALL(IF($N$2:$N$141&lt;&gt;"",ROW($N$2:$N$141)),ROW(N12))))</f>
        <v>#NUM!</v>
      </c>
      <c r="M282" s="12" t="e">
        <f t="array" ref="M282">IF(COUNTA($N$2:$N$141)&lt;ROW(N12),"",INDEX($N$1:$N$141,SMALL(IF($N$2:$N$141&lt;&gt;"",ROW($N$2:$N$141)),ROW(N12))))</f>
        <v>#NUM!</v>
      </c>
      <c r="R282" s="12" t="e">
        <f t="array" ref="R282">IF(COUNTA($N$2:$N$141)&lt;ROW(N12),"",INDEX($R$1:$R$141,SMALL(IF($N$2:$N$141&lt;&gt;"",ROW($N$2:$N$141)),ROW(N12))))</f>
        <v>#NUM!</v>
      </c>
      <c r="S282" s="12" t="e">
        <f t="array" ref="S282">IF(COUNTA($N$2:$N$141)&lt;ROW(N12),"",INDEX($S$1:$S$141,SMALL(IF($N$2:$N$141&lt;&gt;"",ROW($N$2:$N$141)),ROW(N12))))</f>
        <v>#NUM!</v>
      </c>
      <c r="T282" s="12" t="e">
        <f t="array" ref="T282">IF(COUNTA($N$2:$N$141)&lt;ROW(N12),"",INDEX($T$1:$T$141,SMALL(IF($N$2:$N$141&lt;&gt;"",ROW($N$2:$N$141)),ROW(N12))))</f>
        <v>#NUM!</v>
      </c>
      <c r="U282" s="12" t="e">
        <f t="array" ref="U282">IF(COUNTA($N$2:$N$141)&lt;ROW(N12),"",INDEX($U$1:$U$141,SMALL(IF($N$2:$N$141&lt;&gt;"",ROW($N$2:$N$141)),ROW(N12))))</f>
        <v>#NUM!</v>
      </c>
      <c r="V282" s="12" t="e">
        <f t="array" ref="V282">IF(COUNTA($N$2:$N$141)&lt;ROW(N12),"",INDEX($V$1:$V$141,SMALL(IF($N$2:$N$141&lt;&gt;"",ROW($N$2:$N$141)),ROW(N12))))</f>
        <v>#NUM!</v>
      </c>
      <c r="W282" s="12" t="e">
        <f t="array" ref="W282">IF(COUNTA($N$2:$N$141)&lt;ROW(N12),"",INDEX($W$1:$W$141,SMALL(IF($N$2:$N$141&lt;&gt;"",ROW($N$2:$N$141)),ROW(N12))))</f>
        <v>#NUM!</v>
      </c>
      <c r="X282" s="12" t="e">
        <f t="array" ref="X282">IF(COUNTA($N$2:$N$141)&lt;ROW(N12),"",INDEX($X$1:$X$141,SMALL(IF($N$2:$N$141&lt;&gt;"",ROW($N$2:$N$141)),ROW(N12))))</f>
        <v>#NUM!</v>
      </c>
      <c r="Y282" s="12" t="e">
        <f t="array" ref="Y282">IF(COUNTA($N$2:$N$141)&lt;ROW(N12),"",INDEX($Y$1:$Y$141,SMALL(IF($N$2:$N$141&lt;&gt;"",ROW($N$2:$N$141)),ROW(N12))))</f>
        <v>#NUM!</v>
      </c>
      <c r="Z282" s="12" t="e">
        <f t="array" ref="Z282">IF(COUNTA($N$2:$N$141)&lt;ROW(N12),"",INDEX($Z$1:$Z$141,SMALL(IF($N$2:$N$141&lt;&gt;"",ROW($N$2:$N$141)),ROW(N12))))</f>
        <v>#NUM!</v>
      </c>
      <c r="AA282" s="12" t="e">
        <f t="array" ref="AA282">IF(COUNTA($N$2:$N$141)&lt;ROW(N12),"",INDEX($AA$1:$AA$141,SMALL(IF($N$2:$N$141&lt;&gt;"",ROW($N$2:$N$141)),ROW(N12))))</f>
        <v>#NUM!</v>
      </c>
      <c r="AB282" s="12" t="e">
        <f t="array" ref="AB282">IF(COUNTA($N$2:$N$141)&lt;ROW(N12),"",INDEX($AB$1:$AB$141,SMALL(IF($N$2:$N$141&lt;&gt;"",ROW($N$2:$N$141)),ROW(N12))))</f>
        <v>#NUM!</v>
      </c>
      <c r="AC282" s="12" t="e">
        <f t="array" ref="AC282">IF(COUNTA($N$2:$N$141)&lt;ROW(N12),"",INDEX($AC$1:$AC$141,SMALL(IF($N$2:$N$141&lt;&gt;"",ROW($N$2:$N$141)),ROW(N12))))</f>
        <v>#NUM!</v>
      </c>
      <c r="AD282" s="12" t="e">
        <f t="array" ref="AD282">IF(COUNTA($N$2:$N$141)&lt;ROW(N12),"",INDEX($AD$1:$AD$141,SMALL(IF($N$2:$N$141&lt;&gt;"",ROW($N$2:$N$141)),ROW(N12))))</f>
        <v>#NUM!</v>
      </c>
      <c r="AE282" s="12" t="e">
        <f t="array" ref="AE282">IF(COUNTA($N$2:$N$141)&lt;ROW(N12),"",INDEX($AE$1:$AE$141,SMALL(IF($N$2:$N$141&lt;&gt;"",ROW($N$2:$N$141)),ROW(N12))))</f>
        <v>#NUM!</v>
      </c>
      <c r="AF282" s="12" t="e">
        <f t="array" ref="AF282">IF(COUNTA($N$2:$N$141)&lt;ROW(N12),"",INDEX($AF$1:$AF$141,SMALL(IF($N$2:$N$141&lt;&gt;"",ROW($N$2:$N$141)),ROW(N12))))</f>
        <v>#NUM!</v>
      </c>
      <c r="AG282" s="12" t="e">
        <f t="array" ref="AG282">IF(COUNTA($N$2:$N$141)&lt;ROW(N12),"",INDEX($AG$1:$AG$141,SMALL(IF($N$2:$N$141&lt;&gt;"",ROW($N$2:$N$141)),ROW(N12))))</f>
        <v>#NUM!</v>
      </c>
      <c r="AH282" s="12" t="e">
        <f t="array" ref="AH282">IF(COUNTA($N$2:$N$141)&lt;ROW(N12),"",INDEX($AH$1:$AH$141,SMALL(IF($N$2:$N$141&lt;&gt;"",ROW($N$2:$N$141)),ROW(N12))))</f>
        <v>#NUM!</v>
      </c>
      <c r="AI282" s="12" t="e">
        <f t="array" ref="AI282">IF(COUNTA($N$2:$N$141)&lt;ROW(N12),"",INDEX($AI$1:$AI$141,SMALL(IF($N$2:$N$141&lt;&gt;"",ROW($N$2:$N$141)),ROW(N12))))</f>
        <v>#NUM!</v>
      </c>
      <c r="AJ282" s="12" t="e">
        <f t="array" ref="AJ282">IF(COUNTA($N$2:$N$141)&lt;ROW(N12),"",INDEX($AJ$1:$AJ$141,SMALL(IF($N$2:$N$141&lt;&gt;"",ROW($N$2:$N$141)),ROW(N12))))</f>
        <v>#NUM!</v>
      </c>
      <c r="AK282" s="12" t="e">
        <f t="array" ref="AK282">IF(COUNTA($N$2:$N$141)&lt;ROW(N12),"",INDEX($AK$1:$AK$141,SMALL(IF($N$2:$N$141&lt;&gt;"",ROW($N$2:$N$141)),ROW(N12))))</f>
        <v>#NUM!</v>
      </c>
      <c r="AL282" s="12" t="e">
        <f t="array" ref="AL282">IF(COUNTA($N$2:$N$141)&lt;ROW(N12),"",INDEX($AL$1:$AL$141,SMALL(IF($N$2:$N$141&lt;&gt;"",ROW($N$2:$N$141)),ROW(N12))))</f>
        <v>#NUM!</v>
      </c>
      <c r="AM282" s="12" t="e">
        <f t="array" ref="AM282">IF(COUNTA($N$2:$N$141)&lt;ROW(N12),"",INDEX($AM$1:$AM$141,SMALL(IF($N$2:$N$141&lt;&gt;"",ROW($N$2:$N$141)),ROW(N12))))</f>
        <v>#NUM!</v>
      </c>
      <c r="AN282" s="12" t="e">
        <f t="array" ref="AN282">IF(COUNTA($N$2:$N$141)&lt;ROW(N12),"",INDEX($AN$1:$AN$141,SMALL(IF($N$2:$N$141&lt;&gt;"",ROW($N$2:$N$141)),ROW(N12))))</f>
        <v>#NUM!</v>
      </c>
      <c r="AO282" s="12" t="e">
        <f t="array" ref="AO282">IF(COUNTA($N$2:$N$141)&lt;ROW(N12),"",INDEX($AO$1:$AO$141,SMALL(IF($N$2:$N$141&lt;&gt;"",ROW($N$2:$N$141)),ROW(N12))))</f>
        <v>#NUM!</v>
      </c>
      <c r="AP282" s="12" t="e">
        <f t="array" ref="AP282">IF(COUNTA($N$2:$N$141)&lt;ROW(N12),"",INDEX($AP$1:$AP$141,SMALL(IF($N$2:$N$141&lt;&gt;"",ROW($N$2:$N$141)),ROW(N12))))</f>
        <v>#NUM!</v>
      </c>
      <c r="AQ282" s="12" t="e">
        <f t="array" ref="AQ282">IF(COUNTA($N$2:$N$141)&lt;ROW(N12),"",INDEX($AQ$1:$AQ$141,SMALL(IF($N$2:$N$141&lt;&gt;"",ROW($N$2:$N$141)),ROW(N12))))</f>
        <v>#NUM!</v>
      </c>
      <c r="AR282" s="12" t="e">
        <f t="array" ref="AR282">IF(COUNTA($N$2:$N$141)&lt;ROW(N12),"",INDEX($AR$1:$AR$141,SMALL(IF($N$2:$N$141&lt;&gt;"",ROW($N$2:$N$141)),ROW(N12))))</f>
        <v>#NUM!</v>
      </c>
      <c r="AS282" s="12" t="e">
        <f t="array" ref="AS282">IF(COUNTA($N$2:$N$141)&lt;ROW(N12),"",INDEX($AS$1:$AS$141,SMALL(IF($N$2:$N$141&lt;&gt;"",ROW($N$2:$N$141)),ROW(N12))))</f>
        <v>#NUM!</v>
      </c>
    </row>
    <row r="283" spans="10:45" ht="12.75" customHeight="1" x14ac:dyDescent="0.15">
      <c r="J283" s="12">
        <v>13</v>
      </c>
      <c r="K283" s="12" t="e">
        <f t="array" ref="K283">IF(COUNTA($N$2:$N$141)&lt;ROW(N13),"",INDEX($K$1:$K$141,SMALL(IF($N$2:$N$141&lt;&gt;"",ROW($N$2:$N$141)),ROW(N13))))</f>
        <v>#NUM!</v>
      </c>
      <c r="L283" s="12" t="e">
        <f t="array" ref="L283">IF(COUNTA($N$2:$N$141)&lt;ROW(N13),"",INDEX($L$1:$L$141,SMALL(IF($N$2:$N$141&lt;&gt;"",ROW($N$2:$N$141)),ROW(N13))))</f>
        <v>#NUM!</v>
      </c>
      <c r="M283" s="12" t="e">
        <f t="array" ref="M283">IF(COUNTA($N$2:$N$141)&lt;ROW(N13),"",INDEX($N$1:$N$141,SMALL(IF($N$2:$N$141&lt;&gt;"",ROW($N$2:$N$141)),ROW(N13))))</f>
        <v>#NUM!</v>
      </c>
      <c r="R283" s="12" t="e">
        <f t="array" ref="R283">IF(COUNTA($N$2:$N$141)&lt;ROW(N13),"",INDEX($R$1:$R$141,SMALL(IF($N$2:$N$141&lt;&gt;"",ROW($N$2:$N$141)),ROW(N13))))</f>
        <v>#NUM!</v>
      </c>
      <c r="S283" s="12" t="e">
        <f t="array" ref="S283">IF(COUNTA($N$2:$N$141)&lt;ROW(N13),"",INDEX($S$1:$S$141,SMALL(IF($N$2:$N$141&lt;&gt;"",ROW($N$2:$N$141)),ROW(N13))))</f>
        <v>#NUM!</v>
      </c>
      <c r="T283" s="12" t="e">
        <f t="array" ref="T283">IF(COUNTA($N$2:$N$141)&lt;ROW(N13),"",INDEX($T$1:$T$141,SMALL(IF($N$2:$N$141&lt;&gt;"",ROW($N$2:$N$141)),ROW(N13))))</f>
        <v>#NUM!</v>
      </c>
      <c r="U283" s="12" t="e">
        <f t="array" ref="U283">IF(COUNTA($N$2:$N$141)&lt;ROW(N13),"",INDEX($U$1:$U$141,SMALL(IF($N$2:$N$141&lt;&gt;"",ROW($N$2:$N$141)),ROW(N13))))</f>
        <v>#NUM!</v>
      </c>
      <c r="V283" s="12" t="e">
        <f t="array" ref="V283">IF(COUNTA($N$2:$N$141)&lt;ROW(N13),"",INDEX($V$1:$V$141,SMALL(IF($N$2:$N$141&lt;&gt;"",ROW($N$2:$N$141)),ROW(N13))))</f>
        <v>#NUM!</v>
      </c>
      <c r="W283" s="12" t="e">
        <f t="array" ref="W283">IF(COUNTA($N$2:$N$141)&lt;ROW(N13),"",INDEX($W$1:$W$141,SMALL(IF($N$2:$N$141&lt;&gt;"",ROW($N$2:$N$141)),ROW(N13))))</f>
        <v>#NUM!</v>
      </c>
      <c r="X283" s="12" t="e">
        <f t="array" ref="X283">IF(COUNTA($N$2:$N$141)&lt;ROW(N13),"",INDEX($X$1:$X$141,SMALL(IF($N$2:$N$141&lt;&gt;"",ROW($N$2:$N$141)),ROW(N13))))</f>
        <v>#NUM!</v>
      </c>
      <c r="Y283" s="12" t="e">
        <f t="array" ref="Y283">IF(COUNTA($N$2:$N$141)&lt;ROW(N13),"",INDEX($Y$1:$Y$141,SMALL(IF($N$2:$N$141&lt;&gt;"",ROW($N$2:$N$141)),ROW(N13))))</f>
        <v>#NUM!</v>
      </c>
      <c r="Z283" s="12" t="e">
        <f t="array" ref="Z283">IF(COUNTA($N$2:$N$141)&lt;ROW(N13),"",INDEX($Z$1:$Z$141,SMALL(IF($N$2:$N$141&lt;&gt;"",ROW($N$2:$N$141)),ROW(N13))))</f>
        <v>#NUM!</v>
      </c>
      <c r="AA283" s="12" t="e">
        <f t="array" ref="AA283">IF(COUNTA($N$2:$N$141)&lt;ROW(N13),"",INDEX($AA$1:$AA$141,SMALL(IF($N$2:$N$141&lt;&gt;"",ROW($N$2:$N$141)),ROW(N13))))</f>
        <v>#NUM!</v>
      </c>
      <c r="AB283" s="12" t="e">
        <f t="array" ref="AB283">IF(COUNTA($N$2:$N$141)&lt;ROW(N13),"",INDEX($AB$1:$AB$141,SMALL(IF($N$2:$N$141&lt;&gt;"",ROW($N$2:$N$141)),ROW(N13))))</f>
        <v>#NUM!</v>
      </c>
      <c r="AC283" s="12" t="e">
        <f t="array" ref="AC283">IF(COUNTA($N$2:$N$141)&lt;ROW(N13),"",INDEX($AC$1:$AC$141,SMALL(IF($N$2:$N$141&lt;&gt;"",ROW($N$2:$N$141)),ROW(N13))))</f>
        <v>#NUM!</v>
      </c>
      <c r="AD283" s="12" t="e">
        <f t="array" ref="AD283">IF(COUNTA($N$2:$N$141)&lt;ROW(N13),"",INDEX($AD$1:$AD$141,SMALL(IF($N$2:$N$141&lt;&gt;"",ROW($N$2:$N$141)),ROW(N13))))</f>
        <v>#NUM!</v>
      </c>
      <c r="AE283" s="12" t="e">
        <f t="array" ref="AE283">IF(COUNTA($N$2:$N$141)&lt;ROW(N13),"",INDEX($AE$1:$AE$141,SMALL(IF($N$2:$N$141&lt;&gt;"",ROW($N$2:$N$141)),ROW(N13))))</f>
        <v>#NUM!</v>
      </c>
      <c r="AF283" s="12" t="e">
        <f t="array" ref="AF283">IF(COUNTA($N$2:$N$141)&lt;ROW(N13),"",INDEX($AF$1:$AF$141,SMALL(IF($N$2:$N$141&lt;&gt;"",ROW($N$2:$N$141)),ROW(N13))))</f>
        <v>#NUM!</v>
      </c>
      <c r="AG283" s="12" t="e">
        <f t="array" ref="AG283">IF(COUNTA($N$2:$N$141)&lt;ROW(N13),"",INDEX($AG$1:$AG$141,SMALL(IF($N$2:$N$141&lt;&gt;"",ROW($N$2:$N$141)),ROW(N13))))</f>
        <v>#NUM!</v>
      </c>
      <c r="AH283" s="12" t="e">
        <f t="array" ref="AH283">IF(COUNTA($N$2:$N$141)&lt;ROW(N13),"",INDEX($AH$1:$AH$141,SMALL(IF($N$2:$N$141&lt;&gt;"",ROW($N$2:$N$141)),ROW(N13))))</f>
        <v>#NUM!</v>
      </c>
      <c r="AI283" s="12" t="e">
        <f t="array" ref="AI283">IF(COUNTA($N$2:$N$141)&lt;ROW(N13),"",INDEX($AI$1:$AI$141,SMALL(IF($N$2:$N$141&lt;&gt;"",ROW($N$2:$N$141)),ROW(N13))))</f>
        <v>#NUM!</v>
      </c>
      <c r="AJ283" s="12" t="e">
        <f t="array" ref="AJ283">IF(COUNTA($N$2:$N$141)&lt;ROW(N13),"",INDEX($AJ$1:$AJ$141,SMALL(IF($N$2:$N$141&lt;&gt;"",ROW($N$2:$N$141)),ROW(N13))))</f>
        <v>#NUM!</v>
      </c>
      <c r="AK283" s="12" t="e">
        <f t="array" ref="AK283">IF(COUNTA($N$2:$N$141)&lt;ROW(N13),"",INDEX($AK$1:$AK$141,SMALL(IF($N$2:$N$141&lt;&gt;"",ROW($N$2:$N$141)),ROW(N13))))</f>
        <v>#NUM!</v>
      </c>
      <c r="AL283" s="12" t="e">
        <f t="array" ref="AL283">IF(COUNTA($N$2:$N$141)&lt;ROW(N13),"",INDEX($AL$1:$AL$141,SMALL(IF($N$2:$N$141&lt;&gt;"",ROW($N$2:$N$141)),ROW(N13))))</f>
        <v>#NUM!</v>
      </c>
      <c r="AM283" s="12" t="e">
        <f t="array" ref="AM283">IF(COUNTA($N$2:$N$141)&lt;ROW(N13),"",INDEX($AM$1:$AM$141,SMALL(IF($N$2:$N$141&lt;&gt;"",ROW($N$2:$N$141)),ROW(N13))))</f>
        <v>#NUM!</v>
      </c>
      <c r="AN283" s="12" t="e">
        <f t="array" ref="AN283">IF(COUNTA($N$2:$N$141)&lt;ROW(N13),"",INDEX($AN$1:$AN$141,SMALL(IF($N$2:$N$141&lt;&gt;"",ROW($N$2:$N$141)),ROW(N13))))</f>
        <v>#NUM!</v>
      </c>
      <c r="AO283" s="12" t="e">
        <f t="array" ref="AO283">IF(COUNTA($N$2:$N$141)&lt;ROW(N13),"",INDEX($AO$1:$AO$141,SMALL(IF($N$2:$N$141&lt;&gt;"",ROW($N$2:$N$141)),ROW(N13))))</f>
        <v>#NUM!</v>
      </c>
      <c r="AP283" s="12" t="e">
        <f t="array" ref="AP283">IF(COUNTA($N$2:$N$141)&lt;ROW(N13),"",INDEX($AP$1:$AP$141,SMALL(IF($N$2:$N$141&lt;&gt;"",ROW($N$2:$N$141)),ROW(N13))))</f>
        <v>#NUM!</v>
      </c>
      <c r="AQ283" s="12" t="e">
        <f t="array" ref="AQ283">IF(COUNTA($N$2:$N$141)&lt;ROW(N13),"",INDEX($AQ$1:$AQ$141,SMALL(IF($N$2:$N$141&lt;&gt;"",ROW($N$2:$N$141)),ROW(N13))))</f>
        <v>#NUM!</v>
      </c>
      <c r="AR283" s="12" t="e">
        <f t="array" ref="AR283">IF(COUNTA($N$2:$N$141)&lt;ROW(N13),"",INDEX($AR$1:$AR$141,SMALL(IF($N$2:$N$141&lt;&gt;"",ROW($N$2:$N$141)),ROW(N13))))</f>
        <v>#NUM!</v>
      </c>
      <c r="AS283" s="12" t="e">
        <f t="array" ref="AS283">IF(COUNTA($N$2:$N$141)&lt;ROW(N13),"",INDEX($AS$1:$AS$141,SMALL(IF($N$2:$N$141&lt;&gt;"",ROW($N$2:$N$141)),ROW(N13))))</f>
        <v>#NUM!</v>
      </c>
    </row>
    <row r="284" spans="10:45" ht="12.75" customHeight="1" x14ac:dyDescent="0.15">
      <c r="J284" s="12">
        <v>14</v>
      </c>
      <c r="K284" s="12" t="e">
        <f t="array" ref="K284">IF(COUNTA($N$2:$N$141)&lt;ROW(N14),"",INDEX($K$1:$K$141,SMALL(IF($N$2:$N$141&lt;&gt;"",ROW($N$2:$N$141)),ROW(N14))))</f>
        <v>#NUM!</v>
      </c>
      <c r="L284" s="12" t="e">
        <f t="array" ref="L284">IF(COUNTA($N$2:$N$141)&lt;ROW(N14),"",INDEX($L$1:$L$141,SMALL(IF($N$2:$N$141&lt;&gt;"",ROW($N$2:$N$141)),ROW(N14))))</f>
        <v>#NUM!</v>
      </c>
      <c r="M284" s="12" t="e">
        <f t="array" ref="M284">IF(COUNTA($N$2:$N$141)&lt;ROW(N14),"",INDEX($N$1:$N$141,SMALL(IF($N$2:$N$141&lt;&gt;"",ROW($N$2:$N$141)),ROW(N14))))</f>
        <v>#NUM!</v>
      </c>
      <c r="R284" s="12" t="e">
        <f t="array" ref="R284">IF(COUNTA($N$2:$N$141)&lt;ROW(N14),"",INDEX($R$1:$R$141,SMALL(IF($N$2:$N$141&lt;&gt;"",ROW($N$2:$N$141)),ROW(N14))))</f>
        <v>#NUM!</v>
      </c>
      <c r="S284" s="12" t="e">
        <f t="array" ref="S284">IF(COUNTA($N$2:$N$141)&lt;ROW(N14),"",INDEX($S$1:$S$141,SMALL(IF($N$2:$N$141&lt;&gt;"",ROW($N$2:$N$141)),ROW(N14))))</f>
        <v>#NUM!</v>
      </c>
      <c r="T284" s="12" t="e">
        <f t="array" ref="T284">IF(COUNTA($N$2:$N$141)&lt;ROW(N14),"",INDEX($T$1:$T$141,SMALL(IF($N$2:$N$141&lt;&gt;"",ROW($N$2:$N$141)),ROW(N14))))</f>
        <v>#NUM!</v>
      </c>
      <c r="U284" s="12" t="e">
        <f t="array" ref="U284">IF(COUNTA($N$2:$N$141)&lt;ROW(N14),"",INDEX($U$1:$U$141,SMALL(IF($N$2:$N$141&lt;&gt;"",ROW($N$2:$N$141)),ROW(N14))))</f>
        <v>#NUM!</v>
      </c>
      <c r="V284" s="12" t="e">
        <f t="array" ref="V284">IF(COUNTA($N$2:$N$141)&lt;ROW(N14),"",INDEX($V$1:$V$141,SMALL(IF($N$2:$N$141&lt;&gt;"",ROW($N$2:$N$141)),ROW(N14))))</f>
        <v>#NUM!</v>
      </c>
      <c r="W284" s="12" t="e">
        <f t="array" ref="W284">IF(COUNTA($N$2:$N$141)&lt;ROW(N14),"",INDEX($W$1:$W$141,SMALL(IF($N$2:$N$141&lt;&gt;"",ROW($N$2:$N$141)),ROW(N14))))</f>
        <v>#NUM!</v>
      </c>
      <c r="X284" s="12" t="e">
        <f t="array" ref="X284">IF(COUNTA($N$2:$N$141)&lt;ROW(N14),"",INDEX($X$1:$X$141,SMALL(IF($N$2:$N$141&lt;&gt;"",ROW($N$2:$N$141)),ROW(N14))))</f>
        <v>#NUM!</v>
      </c>
      <c r="Y284" s="12" t="e">
        <f t="array" ref="Y284">IF(COUNTA($N$2:$N$141)&lt;ROW(N14),"",INDEX($Y$1:$Y$141,SMALL(IF($N$2:$N$141&lt;&gt;"",ROW($N$2:$N$141)),ROW(N14))))</f>
        <v>#NUM!</v>
      </c>
      <c r="Z284" s="12" t="e">
        <f t="array" ref="Z284">IF(COUNTA($N$2:$N$141)&lt;ROW(N14),"",INDEX($Z$1:$Z$141,SMALL(IF($N$2:$N$141&lt;&gt;"",ROW($N$2:$N$141)),ROW(N14))))</f>
        <v>#NUM!</v>
      </c>
      <c r="AA284" s="12" t="e">
        <f t="array" ref="AA284">IF(COUNTA($N$2:$N$141)&lt;ROW(N14),"",INDEX($AA$1:$AA$141,SMALL(IF($N$2:$N$141&lt;&gt;"",ROW($N$2:$N$141)),ROW(N14))))</f>
        <v>#NUM!</v>
      </c>
      <c r="AB284" s="12" t="e">
        <f t="array" ref="AB284">IF(COUNTA($N$2:$N$141)&lt;ROW(N14),"",INDEX($AB$1:$AB$141,SMALL(IF($N$2:$N$141&lt;&gt;"",ROW($N$2:$N$141)),ROW(N14))))</f>
        <v>#NUM!</v>
      </c>
      <c r="AC284" s="12" t="e">
        <f t="array" ref="AC284">IF(COUNTA($N$2:$N$141)&lt;ROW(N14),"",INDEX($AC$1:$AC$141,SMALL(IF($N$2:$N$141&lt;&gt;"",ROW($N$2:$N$141)),ROW(N14))))</f>
        <v>#NUM!</v>
      </c>
      <c r="AD284" s="12" t="e">
        <f t="array" ref="AD284">IF(COUNTA($N$2:$N$141)&lt;ROW(N14),"",INDEX($AD$1:$AD$141,SMALL(IF($N$2:$N$141&lt;&gt;"",ROW($N$2:$N$141)),ROW(N14))))</f>
        <v>#NUM!</v>
      </c>
      <c r="AE284" s="12" t="e">
        <f t="array" ref="AE284">IF(COUNTA($N$2:$N$141)&lt;ROW(N14),"",INDEX($AE$1:$AE$141,SMALL(IF($N$2:$N$141&lt;&gt;"",ROW($N$2:$N$141)),ROW(N14))))</f>
        <v>#NUM!</v>
      </c>
      <c r="AF284" s="12" t="e">
        <f t="array" ref="AF284">IF(COUNTA($N$2:$N$141)&lt;ROW(N14),"",INDEX($AF$1:$AF$141,SMALL(IF($N$2:$N$141&lt;&gt;"",ROW($N$2:$N$141)),ROW(N14))))</f>
        <v>#NUM!</v>
      </c>
      <c r="AG284" s="12" t="e">
        <f t="array" ref="AG284">IF(COUNTA($N$2:$N$141)&lt;ROW(N14),"",INDEX($AG$1:$AG$141,SMALL(IF($N$2:$N$141&lt;&gt;"",ROW($N$2:$N$141)),ROW(N14))))</f>
        <v>#NUM!</v>
      </c>
      <c r="AH284" s="12" t="e">
        <f t="array" ref="AH284">IF(COUNTA($N$2:$N$141)&lt;ROW(N14),"",INDEX($AH$1:$AH$141,SMALL(IF($N$2:$N$141&lt;&gt;"",ROW($N$2:$N$141)),ROW(N14))))</f>
        <v>#NUM!</v>
      </c>
      <c r="AI284" s="12" t="e">
        <f t="array" ref="AI284">IF(COUNTA($N$2:$N$141)&lt;ROW(N14),"",INDEX($AI$1:$AI$141,SMALL(IF($N$2:$N$141&lt;&gt;"",ROW($N$2:$N$141)),ROW(N14))))</f>
        <v>#NUM!</v>
      </c>
      <c r="AJ284" s="12" t="e">
        <f t="array" ref="AJ284">IF(COUNTA($N$2:$N$141)&lt;ROW(N14),"",INDEX($AJ$1:$AJ$141,SMALL(IF($N$2:$N$141&lt;&gt;"",ROW($N$2:$N$141)),ROW(N14))))</f>
        <v>#NUM!</v>
      </c>
      <c r="AK284" s="12" t="e">
        <f t="array" ref="AK284">IF(COUNTA($N$2:$N$141)&lt;ROW(N14),"",INDEX($AK$1:$AK$141,SMALL(IF($N$2:$N$141&lt;&gt;"",ROW($N$2:$N$141)),ROW(N14))))</f>
        <v>#NUM!</v>
      </c>
      <c r="AL284" s="12" t="e">
        <f t="array" ref="AL284">IF(COUNTA($N$2:$N$141)&lt;ROW(N14),"",INDEX($AL$1:$AL$141,SMALL(IF($N$2:$N$141&lt;&gt;"",ROW($N$2:$N$141)),ROW(N14))))</f>
        <v>#NUM!</v>
      </c>
      <c r="AM284" s="12" t="e">
        <f t="array" ref="AM284">IF(COUNTA($N$2:$N$141)&lt;ROW(N14),"",INDEX($AM$1:$AM$141,SMALL(IF($N$2:$N$141&lt;&gt;"",ROW($N$2:$N$141)),ROW(N14))))</f>
        <v>#NUM!</v>
      </c>
      <c r="AN284" s="12" t="e">
        <f t="array" ref="AN284">IF(COUNTA($N$2:$N$141)&lt;ROW(N14),"",INDEX($AN$1:$AN$141,SMALL(IF($N$2:$N$141&lt;&gt;"",ROW($N$2:$N$141)),ROW(N14))))</f>
        <v>#NUM!</v>
      </c>
      <c r="AO284" s="12" t="e">
        <f t="array" ref="AO284">IF(COUNTA($N$2:$N$141)&lt;ROW(N14),"",INDEX($AO$1:$AO$141,SMALL(IF($N$2:$N$141&lt;&gt;"",ROW($N$2:$N$141)),ROW(N14))))</f>
        <v>#NUM!</v>
      </c>
      <c r="AP284" s="12" t="e">
        <f t="array" ref="AP284">IF(COUNTA($N$2:$N$141)&lt;ROW(N14),"",INDEX($AP$1:$AP$141,SMALL(IF($N$2:$N$141&lt;&gt;"",ROW($N$2:$N$141)),ROW(N14))))</f>
        <v>#NUM!</v>
      </c>
      <c r="AQ284" s="12" t="e">
        <f t="array" ref="AQ284">IF(COUNTA($N$2:$N$141)&lt;ROW(N14),"",INDEX($AQ$1:$AQ$141,SMALL(IF($N$2:$N$141&lt;&gt;"",ROW($N$2:$N$141)),ROW(N14))))</f>
        <v>#NUM!</v>
      </c>
      <c r="AR284" s="12" t="e">
        <f t="array" ref="AR284">IF(COUNTA($N$2:$N$141)&lt;ROW(N14),"",INDEX($AR$1:$AR$141,SMALL(IF($N$2:$N$141&lt;&gt;"",ROW($N$2:$N$141)),ROW(N14))))</f>
        <v>#NUM!</v>
      </c>
      <c r="AS284" s="12" t="e">
        <f t="array" ref="AS284">IF(COUNTA($N$2:$N$141)&lt;ROW(N14),"",INDEX($AS$1:$AS$141,SMALL(IF($N$2:$N$141&lt;&gt;"",ROW($N$2:$N$141)),ROW(N14))))</f>
        <v>#NUM!</v>
      </c>
    </row>
    <row r="285" spans="10:45" ht="12.75" customHeight="1" x14ac:dyDescent="0.15">
      <c r="J285" s="12">
        <v>15</v>
      </c>
      <c r="K285" s="12" t="e">
        <f t="array" ref="K285">IF(COUNTA($N$2:$N$141)&lt;ROW(N15),"",INDEX($K$1:$K$141,SMALL(IF($N$2:$N$141&lt;&gt;"",ROW($N$2:$N$141)),ROW(N15))))</f>
        <v>#NUM!</v>
      </c>
      <c r="L285" s="12" t="e">
        <f t="array" ref="L285">IF(COUNTA($N$2:$N$141)&lt;ROW(N15),"",INDEX($L$1:$L$141,SMALL(IF($N$2:$N$141&lt;&gt;"",ROW($N$2:$N$141)),ROW(N15))))</f>
        <v>#NUM!</v>
      </c>
      <c r="M285" s="12" t="e">
        <f t="array" ref="M285">IF(COUNTA($N$2:$N$141)&lt;ROW(N15),"",INDEX($N$1:$N$141,SMALL(IF($N$2:$N$141&lt;&gt;"",ROW($N$2:$N$141)),ROW(N15))))</f>
        <v>#NUM!</v>
      </c>
      <c r="R285" s="12" t="e">
        <f t="array" ref="R285">IF(COUNTA($N$2:$N$141)&lt;ROW(N15),"",INDEX($R$1:$R$141,SMALL(IF($N$2:$N$141&lt;&gt;"",ROW($N$2:$N$141)),ROW(N15))))</f>
        <v>#NUM!</v>
      </c>
      <c r="S285" s="12" t="e">
        <f t="array" ref="S285">IF(COUNTA($N$2:$N$141)&lt;ROW(N15),"",INDEX($S$1:$S$141,SMALL(IF($N$2:$N$141&lt;&gt;"",ROW($N$2:$N$141)),ROW(N15))))</f>
        <v>#NUM!</v>
      </c>
      <c r="T285" s="12" t="e">
        <f t="array" ref="T285">IF(COUNTA($N$2:$N$141)&lt;ROW(N15),"",INDEX($T$1:$T$141,SMALL(IF($N$2:$N$141&lt;&gt;"",ROW($N$2:$N$141)),ROW(N15))))</f>
        <v>#NUM!</v>
      </c>
      <c r="U285" s="12" t="e">
        <f t="array" ref="U285">IF(COUNTA($N$2:$N$141)&lt;ROW(N15),"",INDEX($U$1:$U$141,SMALL(IF($N$2:$N$141&lt;&gt;"",ROW($N$2:$N$141)),ROW(N15))))</f>
        <v>#NUM!</v>
      </c>
      <c r="V285" s="12" t="e">
        <f t="array" ref="V285">IF(COUNTA($N$2:$N$141)&lt;ROW(N15),"",INDEX($V$1:$V$141,SMALL(IF($N$2:$N$141&lt;&gt;"",ROW($N$2:$N$141)),ROW(N15))))</f>
        <v>#NUM!</v>
      </c>
      <c r="W285" s="12" t="e">
        <f t="array" ref="W285">IF(COUNTA($N$2:$N$141)&lt;ROW(N15),"",INDEX($W$1:$W$141,SMALL(IF($N$2:$N$141&lt;&gt;"",ROW($N$2:$N$141)),ROW(N15))))</f>
        <v>#NUM!</v>
      </c>
      <c r="X285" s="12" t="e">
        <f t="array" ref="X285">IF(COUNTA($N$2:$N$141)&lt;ROW(N15),"",INDEX($X$1:$X$141,SMALL(IF($N$2:$N$141&lt;&gt;"",ROW($N$2:$N$141)),ROW(N15))))</f>
        <v>#NUM!</v>
      </c>
      <c r="Y285" s="12" t="e">
        <f t="array" ref="Y285">IF(COUNTA($N$2:$N$141)&lt;ROW(N15),"",INDEX($Y$1:$Y$141,SMALL(IF($N$2:$N$141&lt;&gt;"",ROW($N$2:$N$141)),ROW(N15))))</f>
        <v>#NUM!</v>
      </c>
      <c r="Z285" s="12" t="e">
        <f t="array" ref="Z285">IF(COUNTA($N$2:$N$141)&lt;ROW(N15),"",INDEX($Z$1:$Z$141,SMALL(IF($N$2:$N$141&lt;&gt;"",ROW($N$2:$N$141)),ROW(N15))))</f>
        <v>#NUM!</v>
      </c>
      <c r="AA285" s="12" t="e">
        <f t="array" ref="AA285">IF(COUNTA($N$2:$N$141)&lt;ROW(N15),"",INDEX($AA$1:$AA$141,SMALL(IF($N$2:$N$141&lt;&gt;"",ROW($N$2:$N$141)),ROW(N15))))</f>
        <v>#NUM!</v>
      </c>
      <c r="AB285" s="12" t="e">
        <f t="array" ref="AB285">IF(COUNTA($N$2:$N$141)&lt;ROW(N15),"",INDEX($AB$1:$AB$141,SMALL(IF($N$2:$N$141&lt;&gt;"",ROW($N$2:$N$141)),ROW(N15))))</f>
        <v>#NUM!</v>
      </c>
      <c r="AC285" s="12" t="e">
        <f t="array" ref="AC285">IF(COUNTA($N$2:$N$141)&lt;ROW(N15),"",INDEX($AC$1:$AC$141,SMALL(IF($N$2:$N$141&lt;&gt;"",ROW($N$2:$N$141)),ROW(N15))))</f>
        <v>#NUM!</v>
      </c>
      <c r="AD285" s="12" t="e">
        <f t="array" ref="AD285">IF(COUNTA($N$2:$N$141)&lt;ROW(N15),"",INDEX($AD$1:$AD$141,SMALL(IF($N$2:$N$141&lt;&gt;"",ROW($N$2:$N$141)),ROW(N15))))</f>
        <v>#NUM!</v>
      </c>
      <c r="AE285" s="12" t="e">
        <f t="array" ref="AE285">IF(COUNTA($N$2:$N$141)&lt;ROW(N15),"",INDEX($AE$1:$AE$141,SMALL(IF($N$2:$N$141&lt;&gt;"",ROW($N$2:$N$141)),ROW(N15))))</f>
        <v>#NUM!</v>
      </c>
      <c r="AF285" s="12" t="e">
        <f t="array" ref="AF285">IF(COUNTA($N$2:$N$141)&lt;ROW(N15),"",INDEX($AF$1:$AF$141,SMALL(IF($N$2:$N$141&lt;&gt;"",ROW($N$2:$N$141)),ROW(N15))))</f>
        <v>#NUM!</v>
      </c>
      <c r="AG285" s="12" t="e">
        <f t="array" ref="AG285">IF(COUNTA($N$2:$N$141)&lt;ROW(N15),"",INDEX($AG$1:$AG$141,SMALL(IF($N$2:$N$141&lt;&gt;"",ROW($N$2:$N$141)),ROW(N15))))</f>
        <v>#NUM!</v>
      </c>
      <c r="AH285" s="12" t="e">
        <f t="array" ref="AH285">IF(COUNTA($N$2:$N$141)&lt;ROW(N15),"",INDEX($AH$1:$AH$141,SMALL(IF($N$2:$N$141&lt;&gt;"",ROW($N$2:$N$141)),ROW(N15))))</f>
        <v>#NUM!</v>
      </c>
      <c r="AI285" s="12" t="e">
        <f t="array" ref="AI285">IF(COUNTA($N$2:$N$141)&lt;ROW(N15),"",INDEX($AI$1:$AI$141,SMALL(IF($N$2:$N$141&lt;&gt;"",ROW($N$2:$N$141)),ROW(N15))))</f>
        <v>#NUM!</v>
      </c>
      <c r="AJ285" s="12" t="e">
        <f t="array" ref="AJ285">IF(COUNTA($N$2:$N$141)&lt;ROW(N15),"",INDEX($AJ$1:$AJ$141,SMALL(IF($N$2:$N$141&lt;&gt;"",ROW($N$2:$N$141)),ROW(N15))))</f>
        <v>#NUM!</v>
      </c>
      <c r="AK285" s="12" t="e">
        <f t="array" ref="AK285">IF(COUNTA($N$2:$N$141)&lt;ROW(N15),"",INDEX($AK$1:$AK$141,SMALL(IF($N$2:$N$141&lt;&gt;"",ROW($N$2:$N$141)),ROW(N15))))</f>
        <v>#NUM!</v>
      </c>
      <c r="AL285" s="12" t="e">
        <f t="array" ref="AL285">IF(COUNTA($N$2:$N$141)&lt;ROW(N15),"",INDEX($AL$1:$AL$141,SMALL(IF($N$2:$N$141&lt;&gt;"",ROW($N$2:$N$141)),ROW(N15))))</f>
        <v>#NUM!</v>
      </c>
      <c r="AM285" s="12" t="e">
        <f t="array" ref="AM285">IF(COUNTA($N$2:$N$141)&lt;ROW(N15),"",INDEX($AM$1:$AM$141,SMALL(IF($N$2:$N$141&lt;&gt;"",ROW($N$2:$N$141)),ROW(N15))))</f>
        <v>#NUM!</v>
      </c>
      <c r="AN285" s="12" t="e">
        <f t="array" ref="AN285">IF(COUNTA($N$2:$N$141)&lt;ROW(N15),"",INDEX($AN$1:$AN$141,SMALL(IF($N$2:$N$141&lt;&gt;"",ROW($N$2:$N$141)),ROW(N15))))</f>
        <v>#NUM!</v>
      </c>
      <c r="AO285" s="12" t="e">
        <f t="array" ref="AO285">IF(COUNTA($N$2:$N$141)&lt;ROW(N15),"",INDEX($AO$1:$AO$141,SMALL(IF($N$2:$N$141&lt;&gt;"",ROW($N$2:$N$141)),ROW(N15))))</f>
        <v>#NUM!</v>
      </c>
      <c r="AP285" s="12" t="e">
        <f t="array" ref="AP285">IF(COUNTA($N$2:$N$141)&lt;ROW(N15),"",INDEX($AP$1:$AP$141,SMALL(IF($N$2:$N$141&lt;&gt;"",ROW($N$2:$N$141)),ROW(N15))))</f>
        <v>#NUM!</v>
      </c>
      <c r="AQ285" s="12" t="e">
        <f t="array" ref="AQ285">IF(COUNTA($N$2:$N$141)&lt;ROW(N15),"",INDEX($AQ$1:$AQ$141,SMALL(IF($N$2:$N$141&lt;&gt;"",ROW($N$2:$N$141)),ROW(N15))))</f>
        <v>#NUM!</v>
      </c>
      <c r="AR285" s="12" t="e">
        <f t="array" ref="AR285">IF(COUNTA($N$2:$N$141)&lt;ROW(N15),"",INDEX($AR$1:$AR$141,SMALL(IF($N$2:$N$141&lt;&gt;"",ROW($N$2:$N$141)),ROW(N15))))</f>
        <v>#NUM!</v>
      </c>
      <c r="AS285" s="12" t="e">
        <f t="array" ref="AS285">IF(COUNTA($N$2:$N$141)&lt;ROW(N15),"",INDEX($AS$1:$AS$141,SMALL(IF($N$2:$N$141&lt;&gt;"",ROW($N$2:$N$141)),ROW(N15))))</f>
        <v>#NUM!</v>
      </c>
    </row>
    <row r="286" spans="10:45" ht="12.75" customHeight="1" x14ac:dyDescent="0.15">
      <c r="J286" s="12">
        <v>16</v>
      </c>
      <c r="K286" s="12" t="e">
        <f t="array" ref="K286">IF(COUNTA($N$2:$N$141)&lt;ROW(N16),"",INDEX($K$1:$K$141,SMALL(IF($N$2:$N$141&lt;&gt;"",ROW($N$2:$N$141)),ROW(N16))))</f>
        <v>#NUM!</v>
      </c>
      <c r="L286" s="12" t="e">
        <f t="array" ref="L286">IF(COUNTA($N$2:$N$141)&lt;ROW(N16),"",INDEX($L$1:$L$141,SMALL(IF($N$2:$N$141&lt;&gt;"",ROW($N$2:$N$141)),ROW(N16))))</f>
        <v>#NUM!</v>
      </c>
      <c r="M286" s="12" t="e">
        <f t="array" ref="M286">IF(COUNTA($N$2:$N$141)&lt;ROW(N16),"",INDEX($N$1:$N$141,SMALL(IF($N$2:$N$141&lt;&gt;"",ROW($N$2:$N$141)),ROW(N16))))</f>
        <v>#NUM!</v>
      </c>
      <c r="R286" s="12" t="e">
        <f t="array" ref="R286">IF(COUNTA($N$2:$N$141)&lt;ROW(N16),"",INDEX($R$1:$R$141,SMALL(IF($N$2:$N$141&lt;&gt;"",ROW($N$2:$N$141)),ROW(N16))))</f>
        <v>#NUM!</v>
      </c>
      <c r="S286" s="12" t="e">
        <f t="array" ref="S286">IF(COUNTA($N$2:$N$141)&lt;ROW(N16),"",INDEX($S$1:$S$141,SMALL(IF($N$2:$N$141&lt;&gt;"",ROW($N$2:$N$141)),ROW(N16))))</f>
        <v>#NUM!</v>
      </c>
      <c r="T286" s="12" t="e">
        <f t="array" ref="T286">IF(COUNTA($N$2:$N$141)&lt;ROW(N16),"",INDEX($T$1:$T$141,SMALL(IF($N$2:$N$141&lt;&gt;"",ROW($N$2:$N$141)),ROW(N16))))</f>
        <v>#NUM!</v>
      </c>
      <c r="U286" s="12" t="e">
        <f t="array" ref="U286">IF(COUNTA($N$2:$N$141)&lt;ROW(N16),"",INDEX($U$1:$U$141,SMALL(IF($N$2:$N$141&lt;&gt;"",ROW($N$2:$N$141)),ROW(N16))))</f>
        <v>#NUM!</v>
      </c>
      <c r="V286" s="12" t="e">
        <f t="array" ref="V286">IF(COUNTA($N$2:$N$141)&lt;ROW(N16),"",INDEX($V$1:$V$141,SMALL(IF($N$2:$N$141&lt;&gt;"",ROW($N$2:$N$141)),ROW(N16))))</f>
        <v>#NUM!</v>
      </c>
      <c r="W286" s="12" t="e">
        <f t="array" ref="W286">IF(COUNTA($N$2:$N$141)&lt;ROW(N16),"",INDEX($W$1:$W$141,SMALL(IF($N$2:$N$141&lt;&gt;"",ROW($N$2:$N$141)),ROW(N16))))</f>
        <v>#NUM!</v>
      </c>
      <c r="X286" s="12" t="e">
        <f t="array" ref="X286">IF(COUNTA($N$2:$N$141)&lt;ROW(N16),"",INDEX($X$1:$X$141,SMALL(IF($N$2:$N$141&lt;&gt;"",ROW($N$2:$N$141)),ROW(N16))))</f>
        <v>#NUM!</v>
      </c>
      <c r="Y286" s="12" t="e">
        <f t="array" ref="Y286">IF(COUNTA($N$2:$N$141)&lt;ROW(N16),"",INDEX($Y$1:$Y$141,SMALL(IF($N$2:$N$141&lt;&gt;"",ROW($N$2:$N$141)),ROW(N16))))</f>
        <v>#NUM!</v>
      </c>
      <c r="Z286" s="12" t="e">
        <f t="array" ref="Z286">IF(COUNTA($N$2:$N$141)&lt;ROW(N16),"",INDEX($Z$1:$Z$141,SMALL(IF($N$2:$N$141&lt;&gt;"",ROW($N$2:$N$141)),ROW(N16))))</f>
        <v>#NUM!</v>
      </c>
      <c r="AA286" s="12" t="e">
        <f t="array" ref="AA286">IF(COUNTA($N$2:$N$141)&lt;ROW(N16),"",INDEX($AA$1:$AA$141,SMALL(IF($N$2:$N$141&lt;&gt;"",ROW($N$2:$N$141)),ROW(N16))))</f>
        <v>#NUM!</v>
      </c>
      <c r="AB286" s="12" t="e">
        <f t="array" ref="AB286">IF(COUNTA($N$2:$N$141)&lt;ROW(N16),"",INDEX($AB$1:$AB$141,SMALL(IF($N$2:$N$141&lt;&gt;"",ROW($N$2:$N$141)),ROW(N16))))</f>
        <v>#NUM!</v>
      </c>
      <c r="AC286" s="12" t="e">
        <f t="array" ref="AC286">IF(COUNTA($N$2:$N$141)&lt;ROW(N16),"",INDEX($AC$1:$AC$141,SMALL(IF($N$2:$N$141&lt;&gt;"",ROW($N$2:$N$141)),ROW(N16))))</f>
        <v>#NUM!</v>
      </c>
      <c r="AD286" s="12" t="e">
        <f t="array" ref="AD286">IF(COUNTA($N$2:$N$141)&lt;ROW(N16),"",INDEX($AD$1:$AD$141,SMALL(IF($N$2:$N$141&lt;&gt;"",ROW($N$2:$N$141)),ROW(N16))))</f>
        <v>#NUM!</v>
      </c>
      <c r="AE286" s="12" t="e">
        <f t="array" ref="AE286">IF(COUNTA($N$2:$N$141)&lt;ROW(N16),"",INDEX($AE$1:$AE$141,SMALL(IF($N$2:$N$141&lt;&gt;"",ROW($N$2:$N$141)),ROW(N16))))</f>
        <v>#NUM!</v>
      </c>
      <c r="AF286" s="12" t="e">
        <f t="array" ref="AF286">IF(COUNTA($N$2:$N$141)&lt;ROW(N16),"",INDEX($AF$1:$AF$141,SMALL(IF($N$2:$N$141&lt;&gt;"",ROW($N$2:$N$141)),ROW(N16))))</f>
        <v>#NUM!</v>
      </c>
      <c r="AG286" s="12" t="e">
        <f t="array" ref="AG286">IF(COUNTA($N$2:$N$141)&lt;ROW(N16),"",INDEX($AG$1:$AG$141,SMALL(IF($N$2:$N$141&lt;&gt;"",ROW($N$2:$N$141)),ROW(N16))))</f>
        <v>#NUM!</v>
      </c>
      <c r="AH286" s="12" t="e">
        <f t="array" ref="AH286">IF(COUNTA($N$2:$N$141)&lt;ROW(N16),"",INDEX($AH$1:$AH$141,SMALL(IF($N$2:$N$141&lt;&gt;"",ROW($N$2:$N$141)),ROW(N16))))</f>
        <v>#NUM!</v>
      </c>
      <c r="AI286" s="12" t="e">
        <f t="array" ref="AI286">IF(COUNTA($N$2:$N$141)&lt;ROW(N16),"",INDEX($AI$1:$AI$141,SMALL(IF($N$2:$N$141&lt;&gt;"",ROW($N$2:$N$141)),ROW(N16))))</f>
        <v>#NUM!</v>
      </c>
      <c r="AJ286" s="12" t="e">
        <f t="array" ref="AJ286">IF(COUNTA($N$2:$N$141)&lt;ROW(N16),"",INDEX($AJ$1:$AJ$141,SMALL(IF($N$2:$N$141&lt;&gt;"",ROW($N$2:$N$141)),ROW(N16))))</f>
        <v>#NUM!</v>
      </c>
      <c r="AK286" s="12" t="e">
        <f t="array" ref="AK286">IF(COUNTA($N$2:$N$141)&lt;ROW(N16),"",INDEX($AK$1:$AK$141,SMALL(IF($N$2:$N$141&lt;&gt;"",ROW($N$2:$N$141)),ROW(N16))))</f>
        <v>#NUM!</v>
      </c>
      <c r="AL286" s="12" t="e">
        <f t="array" ref="AL286">IF(COUNTA($N$2:$N$141)&lt;ROW(N16),"",INDEX($AL$1:$AL$141,SMALL(IF($N$2:$N$141&lt;&gt;"",ROW($N$2:$N$141)),ROW(N16))))</f>
        <v>#NUM!</v>
      </c>
      <c r="AM286" s="12" t="e">
        <f t="array" ref="AM286">IF(COUNTA($N$2:$N$141)&lt;ROW(N16),"",INDEX($AM$1:$AM$141,SMALL(IF($N$2:$N$141&lt;&gt;"",ROW($N$2:$N$141)),ROW(N16))))</f>
        <v>#NUM!</v>
      </c>
      <c r="AN286" s="12" t="e">
        <f t="array" ref="AN286">IF(COUNTA($N$2:$N$141)&lt;ROW(N16),"",INDEX($AN$1:$AN$141,SMALL(IF($N$2:$N$141&lt;&gt;"",ROW($N$2:$N$141)),ROW(N16))))</f>
        <v>#NUM!</v>
      </c>
      <c r="AO286" s="12" t="e">
        <f t="array" ref="AO286">IF(COUNTA($N$2:$N$141)&lt;ROW(N16),"",INDEX($AO$1:$AO$141,SMALL(IF($N$2:$N$141&lt;&gt;"",ROW($N$2:$N$141)),ROW(N16))))</f>
        <v>#NUM!</v>
      </c>
      <c r="AP286" s="12" t="e">
        <f t="array" ref="AP286">IF(COUNTA($N$2:$N$141)&lt;ROW(N16),"",INDEX($AP$1:$AP$141,SMALL(IF($N$2:$N$141&lt;&gt;"",ROW($N$2:$N$141)),ROW(N16))))</f>
        <v>#NUM!</v>
      </c>
      <c r="AQ286" s="12" t="e">
        <f t="array" ref="AQ286">IF(COUNTA($N$2:$N$141)&lt;ROW(N16),"",INDEX($AQ$1:$AQ$141,SMALL(IF($N$2:$N$141&lt;&gt;"",ROW($N$2:$N$141)),ROW(N16))))</f>
        <v>#NUM!</v>
      </c>
      <c r="AR286" s="12" t="e">
        <f t="array" ref="AR286">IF(COUNTA($N$2:$N$141)&lt;ROW(N16),"",INDEX($AR$1:$AR$141,SMALL(IF($N$2:$N$141&lt;&gt;"",ROW($N$2:$N$141)),ROW(N16))))</f>
        <v>#NUM!</v>
      </c>
      <c r="AS286" s="12" t="e">
        <f t="array" ref="AS286">IF(COUNTA($N$2:$N$141)&lt;ROW(N16),"",INDEX($AS$1:$AS$141,SMALL(IF($N$2:$N$141&lt;&gt;"",ROW($N$2:$N$141)),ROW(N16))))</f>
        <v>#NUM!</v>
      </c>
    </row>
    <row r="287" spans="10:45" ht="12.75" customHeight="1" x14ac:dyDescent="0.15">
      <c r="J287" s="12">
        <v>17</v>
      </c>
      <c r="K287" s="12" t="e">
        <f t="array" ref="K287">IF(COUNTA($N$2:$N$141)&lt;ROW(N17),"",INDEX($K$1:$K$141,SMALL(IF($N$2:$N$141&lt;&gt;"",ROW($N$2:$N$141)),ROW(N17))))</f>
        <v>#NUM!</v>
      </c>
      <c r="L287" s="12" t="e">
        <f t="array" ref="L287">IF(COUNTA($N$2:$N$141)&lt;ROW(N17),"",INDEX($L$1:$L$141,SMALL(IF($N$2:$N$141&lt;&gt;"",ROW($N$2:$N$141)),ROW(N17))))</f>
        <v>#NUM!</v>
      </c>
      <c r="M287" s="12" t="e">
        <f t="array" ref="M287">IF(COUNTA($N$2:$N$141)&lt;ROW(N17),"",INDEX($N$1:$N$141,SMALL(IF($N$2:$N$141&lt;&gt;"",ROW($N$2:$N$141)),ROW(N17))))</f>
        <v>#NUM!</v>
      </c>
      <c r="R287" s="12" t="e">
        <f t="array" ref="R287">IF(COUNTA($N$2:$N$141)&lt;ROW(N17),"",INDEX($R$1:$R$141,SMALL(IF($N$2:$N$141&lt;&gt;"",ROW($N$2:$N$141)),ROW(N17))))</f>
        <v>#NUM!</v>
      </c>
      <c r="S287" s="12" t="e">
        <f t="array" ref="S287">IF(COUNTA($N$2:$N$141)&lt;ROW(N17),"",INDEX($S$1:$S$141,SMALL(IF($N$2:$N$141&lt;&gt;"",ROW($N$2:$N$141)),ROW(N17))))</f>
        <v>#NUM!</v>
      </c>
      <c r="T287" s="12" t="e">
        <f t="array" ref="T287">IF(COUNTA($N$2:$N$141)&lt;ROW(N17),"",INDEX($T$1:$T$141,SMALL(IF($N$2:$N$141&lt;&gt;"",ROW($N$2:$N$141)),ROW(N17))))</f>
        <v>#NUM!</v>
      </c>
      <c r="U287" s="12" t="e">
        <f t="array" ref="U287">IF(COUNTA($N$2:$N$141)&lt;ROW(N17),"",INDEX($U$1:$U$141,SMALL(IF($N$2:$N$141&lt;&gt;"",ROW($N$2:$N$141)),ROW(N17))))</f>
        <v>#NUM!</v>
      </c>
      <c r="V287" s="12" t="e">
        <f t="array" ref="V287">IF(COUNTA($N$2:$N$141)&lt;ROW(N17),"",INDEX($V$1:$V$141,SMALL(IF($N$2:$N$141&lt;&gt;"",ROW($N$2:$N$141)),ROW(N17))))</f>
        <v>#NUM!</v>
      </c>
      <c r="W287" s="12" t="e">
        <f t="array" ref="W287">IF(COUNTA($N$2:$N$141)&lt;ROW(N17),"",INDEX($W$1:$W$141,SMALL(IF($N$2:$N$141&lt;&gt;"",ROW($N$2:$N$141)),ROW(N17))))</f>
        <v>#NUM!</v>
      </c>
      <c r="X287" s="12" t="e">
        <f t="array" ref="X287">IF(COUNTA($N$2:$N$141)&lt;ROW(N17),"",INDEX($X$1:$X$141,SMALL(IF($N$2:$N$141&lt;&gt;"",ROW($N$2:$N$141)),ROW(N17))))</f>
        <v>#NUM!</v>
      </c>
      <c r="Y287" s="12" t="e">
        <f t="array" ref="Y287">IF(COUNTA($N$2:$N$141)&lt;ROW(N17),"",INDEX($Y$1:$Y$141,SMALL(IF($N$2:$N$141&lt;&gt;"",ROW($N$2:$N$141)),ROW(N17))))</f>
        <v>#NUM!</v>
      </c>
      <c r="Z287" s="12" t="e">
        <f t="array" ref="Z287">IF(COUNTA($N$2:$N$141)&lt;ROW(N17),"",INDEX($Z$1:$Z$141,SMALL(IF($N$2:$N$141&lt;&gt;"",ROW($N$2:$N$141)),ROW(N17))))</f>
        <v>#NUM!</v>
      </c>
      <c r="AA287" s="12" t="e">
        <f t="array" ref="AA287">IF(COUNTA($N$2:$N$141)&lt;ROW(N17),"",INDEX($AA$1:$AA$141,SMALL(IF($N$2:$N$141&lt;&gt;"",ROW($N$2:$N$141)),ROW(N17))))</f>
        <v>#NUM!</v>
      </c>
      <c r="AB287" s="12" t="e">
        <f t="array" ref="AB287">IF(COUNTA($N$2:$N$141)&lt;ROW(N17),"",INDEX($AB$1:$AB$141,SMALL(IF($N$2:$N$141&lt;&gt;"",ROW($N$2:$N$141)),ROW(N17))))</f>
        <v>#NUM!</v>
      </c>
      <c r="AC287" s="12" t="e">
        <f t="array" ref="AC287">IF(COUNTA($N$2:$N$141)&lt;ROW(N17),"",INDEX($AC$1:$AC$141,SMALL(IF($N$2:$N$141&lt;&gt;"",ROW($N$2:$N$141)),ROW(N17))))</f>
        <v>#NUM!</v>
      </c>
      <c r="AD287" s="12" t="e">
        <f t="array" ref="AD287">IF(COUNTA($N$2:$N$141)&lt;ROW(N17),"",INDEX($AD$1:$AD$141,SMALL(IF($N$2:$N$141&lt;&gt;"",ROW($N$2:$N$141)),ROW(N17))))</f>
        <v>#NUM!</v>
      </c>
      <c r="AE287" s="12" t="e">
        <f t="array" ref="AE287">IF(COUNTA($N$2:$N$141)&lt;ROW(N17),"",INDEX($AE$1:$AE$141,SMALL(IF($N$2:$N$141&lt;&gt;"",ROW($N$2:$N$141)),ROW(N17))))</f>
        <v>#NUM!</v>
      </c>
      <c r="AF287" s="12" t="e">
        <f t="array" ref="AF287">IF(COUNTA($N$2:$N$141)&lt;ROW(N17),"",INDEX($AF$1:$AF$141,SMALL(IF($N$2:$N$141&lt;&gt;"",ROW($N$2:$N$141)),ROW(N17))))</f>
        <v>#NUM!</v>
      </c>
      <c r="AG287" s="12" t="e">
        <f t="array" ref="AG287">IF(COUNTA($N$2:$N$141)&lt;ROW(N17),"",INDEX($AG$1:$AG$141,SMALL(IF($N$2:$N$141&lt;&gt;"",ROW($N$2:$N$141)),ROW(N17))))</f>
        <v>#NUM!</v>
      </c>
      <c r="AH287" s="12" t="e">
        <f t="array" ref="AH287">IF(COUNTA($N$2:$N$141)&lt;ROW(N17),"",INDEX($AH$1:$AH$141,SMALL(IF($N$2:$N$141&lt;&gt;"",ROW($N$2:$N$141)),ROW(N17))))</f>
        <v>#NUM!</v>
      </c>
      <c r="AI287" s="12" t="e">
        <f t="array" ref="AI287">IF(COUNTA($N$2:$N$141)&lt;ROW(N17),"",INDEX($AI$1:$AI$141,SMALL(IF($N$2:$N$141&lt;&gt;"",ROW($N$2:$N$141)),ROW(N17))))</f>
        <v>#NUM!</v>
      </c>
      <c r="AJ287" s="12" t="e">
        <f t="array" ref="AJ287">IF(COUNTA($N$2:$N$141)&lt;ROW(N17),"",INDEX($AJ$1:$AJ$141,SMALL(IF($N$2:$N$141&lt;&gt;"",ROW($N$2:$N$141)),ROW(N17))))</f>
        <v>#NUM!</v>
      </c>
      <c r="AK287" s="12" t="e">
        <f t="array" ref="AK287">IF(COUNTA($N$2:$N$141)&lt;ROW(N17),"",INDEX($AK$1:$AK$141,SMALL(IF($N$2:$N$141&lt;&gt;"",ROW($N$2:$N$141)),ROW(N17))))</f>
        <v>#NUM!</v>
      </c>
      <c r="AL287" s="12" t="e">
        <f t="array" ref="AL287">IF(COUNTA($N$2:$N$141)&lt;ROW(N17),"",INDEX($AL$1:$AL$141,SMALL(IF($N$2:$N$141&lt;&gt;"",ROW($N$2:$N$141)),ROW(N17))))</f>
        <v>#NUM!</v>
      </c>
      <c r="AM287" s="12" t="e">
        <f t="array" ref="AM287">IF(COUNTA($N$2:$N$141)&lt;ROW(N17),"",INDEX($AM$1:$AM$141,SMALL(IF($N$2:$N$141&lt;&gt;"",ROW($N$2:$N$141)),ROW(N17))))</f>
        <v>#NUM!</v>
      </c>
      <c r="AN287" s="12" t="e">
        <f t="array" ref="AN287">IF(COUNTA($N$2:$N$141)&lt;ROW(N17),"",INDEX($AN$1:$AN$141,SMALL(IF($N$2:$N$141&lt;&gt;"",ROW($N$2:$N$141)),ROW(N17))))</f>
        <v>#NUM!</v>
      </c>
      <c r="AO287" s="12" t="e">
        <f t="array" ref="AO287">IF(COUNTA($N$2:$N$141)&lt;ROW(N17),"",INDEX($AO$1:$AO$141,SMALL(IF($N$2:$N$141&lt;&gt;"",ROW($N$2:$N$141)),ROW(N17))))</f>
        <v>#NUM!</v>
      </c>
      <c r="AP287" s="12" t="e">
        <f t="array" ref="AP287">IF(COUNTA($N$2:$N$141)&lt;ROW(N17),"",INDEX($AP$1:$AP$141,SMALL(IF($N$2:$N$141&lt;&gt;"",ROW($N$2:$N$141)),ROW(N17))))</f>
        <v>#NUM!</v>
      </c>
      <c r="AQ287" s="12" t="e">
        <f t="array" ref="AQ287">IF(COUNTA($N$2:$N$141)&lt;ROW(N17),"",INDEX($AQ$1:$AQ$141,SMALL(IF($N$2:$N$141&lt;&gt;"",ROW($N$2:$N$141)),ROW(N17))))</f>
        <v>#NUM!</v>
      </c>
      <c r="AR287" s="12" t="e">
        <f t="array" ref="AR287">IF(COUNTA($N$2:$N$141)&lt;ROW(N17),"",INDEX($AR$1:$AR$141,SMALL(IF($N$2:$N$141&lt;&gt;"",ROW($N$2:$N$141)),ROW(N17))))</f>
        <v>#NUM!</v>
      </c>
      <c r="AS287" s="12" t="e">
        <f t="array" ref="AS287">IF(COUNTA($N$2:$N$141)&lt;ROW(N17),"",INDEX($AS$1:$AS$141,SMALL(IF($N$2:$N$141&lt;&gt;"",ROW($N$2:$N$141)),ROW(N17))))</f>
        <v>#NUM!</v>
      </c>
    </row>
    <row r="288" spans="10:45" ht="12.75" customHeight="1" x14ac:dyDescent="0.15">
      <c r="J288" s="12">
        <v>18</v>
      </c>
      <c r="K288" s="12" t="e">
        <f t="array" ref="K288">IF(COUNTA($N$2:$N$141)&lt;ROW(N18),"",INDEX($K$1:$K$141,SMALL(IF($N$2:$N$141&lt;&gt;"",ROW($N$2:$N$141)),ROW(N18))))</f>
        <v>#NUM!</v>
      </c>
      <c r="L288" s="12" t="e">
        <f t="array" ref="L288">IF(COUNTA($N$2:$N$141)&lt;ROW(N18),"",INDEX($L$1:$L$141,SMALL(IF($N$2:$N$141&lt;&gt;"",ROW($N$2:$N$141)),ROW(N18))))</f>
        <v>#NUM!</v>
      </c>
      <c r="M288" s="12" t="e">
        <f t="array" ref="M288">IF(COUNTA($N$2:$N$141)&lt;ROW(N18),"",INDEX($N$1:$N$141,SMALL(IF($N$2:$N$141&lt;&gt;"",ROW($N$2:$N$141)),ROW(N18))))</f>
        <v>#NUM!</v>
      </c>
      <c r="R288" s="12" t="e">
        <f t="array" ref="R288">IF(COUNTA($N$2:$N$141)&lt;ROW(N18),"",INDEX($R$1:$R$141,SMALL(IF($N$2:$N$141&lt;&gt;"",ROW($N$2:$N$141)),ROW(N18))))</f>
        <v>#NUM!</v>
      </c>
      <c r="S288" s="12" t="e">
        <f t="array" ref="S288">IF(COUNTA($N$2:$N$141)&lt;ROW(N18),"",INDEX($S$1:$S$141,SMALL(IF($N$2:$N$141&lt;&gt;"",ROW($N$2:$N$141)),ROW(N18))))</f>
        <v>#NUM!</v>
      </c>
      <c r="T288" s="12" t="e">
        <f t="array" ref="T288">IF(COUNTA($N$2:$N$141)&lt;ROW(N18),"",INDEX($T$1:$T$141,SMALL(IF($N$2:$N$141&lt;&gt;"",ROW($N$2:$N$141)),ROW(N18))))</f>
        <v>#NUM!</v>
      </c>
      <c r="U288" s="12" t="e">
        <f t="array" ref="U288">IF(COUNTA($N$2:$N$141)&lt;ROW(N18),"",INDEX($U$1:$U$141,SMALL(IF($N$2:$N$141&lt;&gt;"",ROW($N$2:$N$141)),ROW(N18))))</f>
        <v>#NUM!</v>
      </c>
      <c r="V288" s="12" t="e">
        <f t="array" ref="V288">IF(COUNTA($N$2:$N$141)&lt;ROW(N18),"",INDEX($V$1:$V$141,SMALL(IF($N$2:$N$141&lt;&gt;"",ROW($N$2:$N$141)),ROW(N18))))</f>
        <v>#NUM!</v>
      </c>
      <c r="W288" s="12" t="e">
        <f t="array" ref="W288">IF(COUNTA($N$2:$N$141)&lt;ROW(N18),"",INDEX($W$1:$W$141,SMALL(IF($N$2:$N$141&lt;&gt;"",ROW($N$2:$N$141)),ROW(N18))))</f>
        <v>#NUM!</v>
      </c>
      <c r="X288" s="12" t="e">
        <f t="array" ref="X288">IF(COUNTA($N$2:$N$141)&lt;ROW(N18),"",INDEX($X$1:$X$141,SMALL(IF($N$2:$N$141&lt;&gt;"",ROW($N$2:$N$141)),ROW(N18))))</f>
        <v>#NUM!</v>
      </c>
      <c r="Y288" s="12" t="e">
        <f t="array" ref="Y288">IF(COUNTA($N$2:$N$141)&lt;ROW(N18),"",INDEX($Y$1:$Y$141,SMALL(IF($N$2:$N$141&lt;&gt;"",ROW($N$2:$N$141)),ROW(N18))))</f>
        <v>#NUM!</v>
      </c>
      <c r="Z288" s="12" t="e">
        <f t="array" ref="Z288">IF(COUNTA($N$2:$N$141)&lt;ROW(N18),"",INDEX($Z$1:$Z$141,SMALL(IF($N$2:$N$141&lt;&gt;"",ROW($N$2:$N$141)),ROW(N18))))</f>
        <v>#NUM!</v>
      </c>
      <c r="AA288" s="12" t="e">
        <f t="array" ref="AA288">IF(COUNTA($N$2:$N$141)&lt;ROW(N18),"",INDEX($AA$1:$AA$141,SMALL(IF($N$2:$N$141&lt;&gt;"",ROW($N$2:$N$141)),ROW(N18))))</f>
        <v>#NUM!</v>
      </c>
      <c r="AB288" s="12" t="e">
        <f t="array" ref="AB288">IF(COUNTA($N$2:$N$141)&lt;ROW(N18),"",INDEX($AB$1:$AB$141,SMALL(IF($N$2:$N$141&lt;&gt;"",ROW($N$2:$N$141)),ROW(N18))))</f>
        <v>#NUM!</v>
      </c>
      <c r="AC288" s="12" t="e">
        <f t="array" ref="AC288">IF(COUNTA($N$2:$N$141)&lt;ROW(N18),"",INDEX($AC$1:$AC$141,SMALL(IF($N$2:$N$141&lt;&gt;"",ROW($N$2:$N$141)),ROW(N18))))</f>
        <v>#NUM!</v>
      </c>
      <c r="AD288" s="12" t="e">
        <f t="array" ref="AD288">IF(COUNTA($N$2:$N$141)&lt;ROW(N18),"",INDEX($AD$1:$AD$141,SMALL(IF($N$2:$N$141&lt;&gt;"",ROW($N$2:$N$141)),ROW(N18))))</f>
        <v>#NUM!</v>
      </c>
      <c r="AE288" s="12" t="e">
        <f t="array" ref="AE288">IF(COUNTA($N$2:$N$141)&lt;ROW(N18),"",INDEX($AE$1:$AE$141,SMALL(IF($N$2:$N$141&lt;&gt;"",ROW($N$2:$N$141)),ROW(N18))))</f>
        <v>#NUM!</v>
      </c>
      <c r="AF288" s="12" t="e">
        <f t="array" ref="AF288">IF(COUNTA($N$2:$N$141)&lt;ROW(N18),"",INDEX($AF$1:$AF$141,SMALL(IF($N$2:$N$141&lt;&gt;"",ROW($N$2:$N$141)),ROW(N18))))</f>
        <v>#NUM!</v>
      </c>
      <c r="AG288" s="12" t="e">
        <f t="array" ref="AG288">IF(COUNTA($N$2:$N$141)&lt;ROW(N18),"",INDEX($AG$1:$AG$141,SMALL(IF($N$2:$N$141&lt;&gt;"",ROW($N$2:$N$141)),ROW(N18))))</f>
        <v>#NUM!</v>
      </c>
      <c r="AH288" s="12" t="e">
        <f t="array" ref="AH288">IF(COUNTA($N$2:$N$141)&lt;ROW(N18),"",INDEX($AH$1:$AH$141,SMALL(IF($N$2:$N$141&lt;&gt;"",ROW($N$2:$N$141)),ROW(N18))))</f>
        <v>#NUM!</v>
      </c>
      <c r="AI288" s="12" t="e">
        <f t="array" ref="AI288">IF(COUNTA($N$2:$N$141)&lt;ROW(N18),"",INDEX($AI$1:$AI$141,SMALL(IF($N$2:$N$141&lt;&gt;"",ROW($N$2:$N$141)),ROW(N18))))</f>
        <v>#NUM!</v>
      </c>
      <c r="AJ288" s="12" t="e">
        <f t="array" ref="AJ288">IF(COUNTA($N$2:$N$141)&lt;ROW(N18),"",INDEX($AJ$1:$AJ$141,SMALL(IF($N$2:$N$141&lt;&gt;"",ROW($N$2:$N$141)),ROW(N18))))</f>
        <v>#NUM!</v>
      </c>
      <c r="AK288" s="12" t="e">
        <f t="array" ref="AK288">IF(COUNTA($N$2:$N$141)&lt;ROW(N18),"",INDEX($AK$1:$AK$141,SMALL(IF($N$2:$N$141&lt;&gt;"",ROW($N$2:$N$141)),ROW(N18))))</f>
        <v>#NUM!</v>
      </c>
      <c r="AL288" s="12" t="e">
        <f t="array" ref="AL288">IF(COUNTA($N$2:$N$141)&lt;ROW(N18),"",INDEX($AL$1:$AL$141,SMALL(IF($N$2:$N$141&lt;&gt;"",ROW($N$2:$N$141)),ROW(N18))))</f>
        <v>#NUM!</v>
      </c>
      <c r="AM288" s="12" t="e">
        <f t="array" ref="AM288">IF(COUNTA($N$2:$N$141)&lt;ROW(N18),"",INDEX($AM$1:$AM$141,SMALL(IF($N$2:$N$141&lt;&gt;"",ROW($N$2:$N$141)),ROW(N18))))</f>
        <v>#NUM!</v>
      </c>
      <c r="AN288" s="12" t="e">
        <f t="array" ref="AN288">IF(COUNTA($N$2:$N$141)&lt;ROW(N18),"",INDEX($AN$1:$AN$141,SMALL(IF($N$2:$N$141&lt;&gt;"",ROW($N$2:$N$141)),ROW(N18))))</f>
        <v>#NUM!</v>
      </c>
      <c r="AO288" s="12" t="e">
        <f t="array" ref="AO288">IF(COUNTA($N$2:$N$141)&lt;ROW(N18),"",INDEX($AO$1:$AO$141,SMALL(IF($N$2:$N$141&lt;&gt;"",ROW($N$2:$N$141)),ROW(N18))))</f>
        <v>#NUM!</v>
      </c>
      <c r="AP288" s="12" t="e">
        <f t="array" ref="AP288">IF(COUNTA($N$2:$N$141)&lt;ROW(N18),"",INDEX($AP$1:$AP$141,SMALL(IF($N$2:$N$141&lt;&gt;"",ROW($N$2:$N$141)),ROW(N18))))</f>
        <v>#NUM!</v>
      </c>
      <c r="AQ288" s="12" t="e">
        <f t="array" ref="AQ288">IF(COUNTA($N$2:$N$141)&lt;ROW(N18),"",INDEX($AQ$1:$AQ$141,SMALL(IF($N$2:$N$141&lt;&gt;"",ROW($N$2:$N$141)),ROW(N18))))</f>
        <v>#NUM!</v>
      </c>
      <c r="AR288" s="12" t="e">
        <f t="array" ref="AR288">IF(COUNTA($N$2:$N$141)&lt;ROW(N18),"",INDEX($AR$1:$AR$141,SMALL(IF($N$2:$N$141&lt;&gt;"",ROW($N$2:$N$141)),ROW(N18))))</f>
        <v>#NUM!</v>
      </c>
      <c r="AS288" s="12" t="e">
        <f t="array" ref="AS288">IF(COUNTA($N$2:$N$141)&lt;ROW(N18),"",INDEX($AS$1:$AS$141,SMALL(IF($N$2:$N$141&lt;&gt;"",ROW($N$2:$N$141)),ROW(N18))))</f>
        <v>#NUM!</v>
      </c>
    </row>
    <row r="289" spans="10:45" ht="12.75" customHeight="1" x14ac:dyDescent="0.15">
      <c r="J289" s="12">
        <v>19</v>
      </c>
      <c r="K289" s="12" t="e">
        <f t="array" ref="K289">IF(COUNTA($N$2:$N$141)&lt;ROW(N19),"",INDEX($K$1:$K$141,SMALL(IF($N$2:$N$141&lt;&gt;"",ROW($N$2:$N$141)),ROW(N19))))</f>
        <v>#NUM!</v>
      </c>
      <c r="L289" s="12" t="e">
        <f t="array" ref="L289">IF(COUNTA($N$2:$N$141)&lt;ROW(N19),"",INDEX($L$1:$L$141,SMALL(IF($N$2:$N$141&lt;&gt;"",ROW($N$2:$N$141)),ROW(N19))))</f>
        <v>#NUM!</v>
      </c>
      <c r="M289" s="12" t="e">
        <f t="array" ref="M289">IF(COUNTA($N$2:$N$141)&lt;ROW(N19),"",INDEX($N$1:$N$141,SMALL(IF($N$2:$N$141&lt;&gt;"",ROW($N$2:$N$141)),ROW(N19))))</f>
        <v>#NUM!</v>
      </c>
      <c r="R289" s="12" t="e">
        <f t="array" ref="R289">IF(COUNTA($N$2:$N$141)&lt;ROW(N19),"",INDEX($R$1:$R$141,SMALL(IF($N$2:$N$141&lt;&gt;"",ROW($N$2:$N$141)),ROW(N19))))</f>
        <v>#NUM!</v>
      </c>
      <c r="S289" s="12" t="e">
        <f t="array" ref="S289">IF(COUNTA($N$2:$N$141)&lt;ROW(N19),"",INDEX($S$1:$S$141,SMALL(IF($N$2:$N$141&lt;&gt;"",ROW($N$2:$N$141)),ROW(N19))))</f>
        <v>#NUM!</v>
      </c>
      <c r="T289" s="12" t="e">
        <f t="array" ref="T289">IF(COUNTA($N$2:$N$141)&lt;ROW(N19),"",INDEX($T$1:$T$141,SMALL(IF($N$2:$N$141&lt;&gt;"",ROW($N$2:$N$141)),ROW(N19))))</f>
        <v>#NUM!</v>
      </c>
      <c r="U289" s="12" t="e">
        <f t="array" ref="U289">IF(COUNTA($N$2:$N$141)&lt;ROW(N19),"",INDEX($U$1:$U$141,SMALL(IF($N$2:$N$141&lt;&gt;"",ROW($N$2:$N$141)),ROW(N19))))</f>
        <v>#NUM!</v>
      </c>
      <c r="V289" s="12" t="e">
        <f t="array" ref="V289">IF(COUNTA($N$2:$N$141)&lt;ROW(N19),"",INDEX($V$1:$V$141,SMALL(IF($N$2:$N$141&lt;&gt;"",ROW($N$2:$N$141)),ROW(N19))))</f>
        <v>#NUM!</v>
      </c>
      <c r="W289" s="12" t="e">
        <f t="array" ref="W289">IF(COUNTA($N$2:$N$141)&lt;ROW(N19),"",INDEX($W$1:$W$141,SMALL(IF($N$2:$N$141&lt;&gt;"",ROW($N$2:$N$141)),ROW(N19))))</f>
        <v>#NUM!</v>
      </c>
      <c r="X289" s="12" t="e">
        <f t="array" ref="X289">IF(COUNTA($N$2:$N$141)&lt;ROW(N19),"",INDEX($X$1:$X$141,SMALL(IF($N$2:$N$141&lt;&gt;"",ROW($N$2:$N$141)),ROW(N19))))</f>
        <v>#NUM!</v>
      </c>
      <c r="Y289" s="12" t="e">
        <f t="array" ref="Y289">IF(COUNTA($N$2:$N$141)&lt;ROW(N19),"",INDEX($Y$1:$Y$141,SMALL(IF($N$2:$N$141&lt;&gt;"",ROW($N$2:$N$141)),ROW(N19))))</f>
        <v>#NUM!</v>
      </c>
      <c r="Z289" s="12" t="e">
        <f t="array" ref="Z289">IF(COUNTA($N$2:$N$141)&lt;ROW(N19),"",INDEX($Z$1:$Z$141,SMALL(IF($N$2:$N$141&lt;&gt;"",ROW($N$2:$N$141)),ROW(N19))))</f>
        <v>#NUM!</v>
      </c>
      <c r="AA289" s="12" t="e">
        <f t="array" ref="AA289">IF(COUNTA($N$2:$N$141)&lt;ROW(N19),"",INDEX($AA$1:$AA$141,SMALL(IF($N$2:$N$141&lt;&gt;"",ROW($N$2:$N$141)),ROW(N19))))</f>
        <v>#NUM!</v>
      </c>
      <c r="AB289" s="12" t="e">
        <f t="array" ref="AB289">IF(COUNTA($N$2:$N$141)&lt;ROW(N19),"",INDEX($AB$1:$AB$141,SMALL(IF($N$2:$N$141&lt;&gt;"",ROW($N$2:$N$141)),ROW(N19))))</f>
        <v>#NUM!</v>
      </c>
      <c r="AC289" s="12" t="e">
        <f t="array" ref="AC289">IF(COUNTA($N$2:$N$141)&lt;ROW(N19),"",INDEX($AC$1:$AC$141,SMALL(IF($N$2:$N$141&lt;&gt;"",ROW($N$2:$N$141)),ROW(N19))))</f>
        <v>#NUM!</v>
      </c>
      <c r="AD289" s="12" t="e">
        <f t="array" ref="AD289">IF(COUNTA($N$2:$N$141)&lt;ROW(N19),"",INDEX($AD$1:$AD$141,SMALL(IF($N$2:$N$141&lt;&gt;"",ROW($N$2:$N$141)),ROW(N19))))</f>
        <v>#NUM!</v>
      </c>
      <c r="AE289" s="12" t="e">
        <f t="array" ref="AE289">IF(COUNTA($N$2:$N$141)&lt;ROW(N19),"",INDEX($AE$1:$AE$141,SMALL(IF($N$2:$N$141&lt;&gt;"",ROW($N$2:$N$141)),ROW(N19))))</f>
        <v>#NUM!</v>
      </c>
      <c r="AF289" s="12" t="e">
        <f t="array" ref="AF289">IF(COUNTA($N$2:$N$141)&lt;ROW(N19),"",INDEX($AF$1:$AF$141,SMALL(IF($N$2:$N$141&lt;&gt;"",ROW($N$2:$N$141)),ROW(N19))))</f>
        <v>#NUM!</v>
      </c>
      <c r="AG289" s="12" t="e">
        <f t="array" ref="AG289">IF(COUNTA($N$2:$N$141)&lt;ROW(N19),"",INDEX($AG$1:$AG$141,SMALL(IF($N$2:$N$141&lt;&gt;"",ROW($N$2:$N$141)),ROW(N19))))</f>
        <v>#NUM!</v>
      </c>
      <c r="AH289" s="12" t="e">
        <f t="array" ref="AH289">IF(COUNTA($N$2:$N$141)&lt;ROW(N19),"",INDEX($AH$1:$AH$141,SMALL(IF($N$2:$N$141&lt;&gt;"",ROW($N$2:$N$141)),ROW(N19))))</f>
        <v>#NUM!</v>
      </c>
      <c r="AI289" s="12" t="e">
        <f t="array" ref="AI289">IF(COUNTA($N$2:$N$141)&lt;ROW(N19),"",INDEX($AI$1:$AI$141,SMALL(IF($N$2:$N$141&lt;&gt;"",ROW($N$2:$N$141)),ROW(N19))))</f>
        <v>#NUM!</v>
      </c>
      <c r="AJ289" s="12" t="e">
        <f t="array" ref="AJ289">IF(COUNTA($N$2:$N$141)&lt;ROW(N19),"",INDEX($AJ$1:$AJ$141,SMALL(IF($N$2:$N$141&lt;&gt;"",ROW($N$2:$N$141)),ROW(N19))))</f>
        <v>#NUM!</v>
      </c>
      <c r="AK289" s="12" t="e">
        <f t="array" ref="AK289">IF(COUNTA($N$2:$N$141)&lt;ROW(N19),"",INDEX($AK$1:$AK$141,SMALL(IF($N$2:$N$141&lt;&gt;"",ROW($N$2:$N$141)),ROW(N19))))</f>
        <v>#NUM!</v>
      </c>
      <c r="AL289" s="12" t="e">
        <f t="array" ref="AL289">IF(COUNTA($N$2:$N$141)&lt;ROW(N19),"",INDEX($AL$1:$AL$141,SMALL(IF($N$2:$N$141&lt;&gt;"",ROW($N$2:$N$141)),ROW(N19))))</f>
        <v>#NUM!</v>
      </c>
      <c r="AM289" s="12" t="e">
        <f t="array" ref="AM289">IF(COUNTA($N$2:$N$141)&lt;ROW(N19),"",INDEX($AM$1:$AM$141,SMALL(IF($N$2:$N$141&lt;&gt;"",ROW($N$2:$N$141)),ROW(N19))))</f>
        <v>#NUM!</v>
      </c>
      <c r="AN289" s="12" t="e">
        <f t="array" ref="AN289">IF(COUNTA($N$2:$N$141)&lt;ROW(N19),"",INDEX($AN$1:$AN$141,SMALL(IF($N$2:$N$141&lt;&gt;"",ROW($N$2:$N$141)),ROW(N19))))</f>
        <v>#NUM!</v>
      </c>
      <c r="AO289" s="12" t="e">
        <f t="array" ref="AO289">IF(COUNTA($N$2:$N$141)&lt;ROW(N19),"",INDEX($AO$1:$AO$141,SMALL(IF($N$2:$N$141&lt;&gt;"",ROW($N$2:$N$141)),ROW(N19))))</f>
        <v>#NUM!</v>
      </c>
      <c r="AP289" s="12" t="e">
        <f t="array" ref="AP289">IF(COUNTA($N$2:$N$141)&lt;ROW(N19),"",INDEX($AP$1:$AP$141,SMALL(IF($N$2:$N$141&lt;&gt;"",ROW($N$2:$N$141)),ROW(N19))))</f>
        <v>#NUM!</v>
      </c>
      <c r="AQ289" s="12" t="e">
        <f t="array" ref="AQ289">IF(COUNTA($N$2:$N$141)&lt;ROW(N19),"",INDEX($AQ$1:$AQ$141,SMALL(IF($N$2:$N$141&lt;&gt;"",ROW($N$2:$N$141)),ROW(N19))))</f>
        <v>#NUM!</v>
      </c>
      <c r="AR289" s="12" t="e">
        <f t="array" ref="AR289">IF(COUNTA($N$2:$N$141)&lt;ROW(N19),"",INDEX($AR$1:$AR$141,SMALL(IF($N$2:$N$141&lt;&gt;"",ROW($N$2:$N$141)),ROW(N19))))</f>
        <v>#NUM!</v>
      </c>
      <c r="AS289" s="12" t="e">
        <f t="array" ref="AS289">IF(COUNTA($N$2:$N$141)&lt;ROW(N19),"",INDEX($AS$1:$AS$141,SMALL(IF($N$2:$N$141&lt;&gt;"",ROW($N$2:$N$141)),ROW(N19))))</f>
        <v>#NUM!</v>
      </c>
    </row>
    <row r="290" spans="10:45" ht="12.75" customHeight="1" x14ac:dyDescent="0.15">
      <c r="J290" s="12">
        <v>20</v>
      </c>
      <c r="K290" s="12" t="e">
        <f t="array" ref="K290">IF(COUNTA($N$2:$N$141)&lt;ROW(N20),"",INDEX($K$1:$K$141,SMALL(IF($N$2:$N$141&lt;&gt;"",ROW($N$2:$N$141)),ROW(N20))))</f>
        <v>#NUM!</v>
      </c>
      <c r="L290" s="12" t="e">
        <f t="array" ref="L290">IF(COUNTA($N$2:$N$141)&lt;ROW(N20),"",INDEX($L$1:$L$141,SMALL(IF($N$2:$N$141&lt;&gt;"",ROW($N$2:$N$141)),ROW(N20))))</f>
        <v>#NUM!</v>
      </c>
      <c r="M290" s="12" t="e">
        <f t="array" ref="M290">IF(COUNTA($N$2:$N$141)&lt;ROW(N20),"",INDEX($N$1:$N$141,SMALL(IF($N$2:$N$141&lt;&gt;"",ROW($N$2:$N$141)),ROW(N20))))</f>
        <v>#NUM!</v>
      </c>
      <c r="R290" s="12" t="e">
        <f t="array" ref="R290">IF(COUNTA($N$2:$N$141)&lt;ROW(N20),"",INDEX($R$1:$R$141,SMALL(IF($N$2:$N$141&lt;&gt;"",ROW($N$2:$N$141)),ROW(N20))))</f>
        <v>#NUM!</v>
      </c>
      <c r="S290" s="12" t="e">
        <f t="array" ref="S290">IF(COUNTA($N$2:$N$141)&lt;ROW(N20),"",INDEX($S$1:$S$141,SMALL(IF($N$2:$N$141&lt;&gt;"",ROW($N$2:$N$141)),ROW(N20))))</f>
        <v>#NUM!</v>
      </c>
      <c r="T290" s="12" t="e">
        <f t="array" ref="T290">IF(COUNTA($N$2:$N$141)&lt;ROW(N20),"",INDEX($T$1:$T$141,SMALL(IF($N$2:$N$141&lt;&gt;"",ROW($N$2:$N$141)),ROW(N20))))</f>
        <v>#NUM!</v>
      </c>
      <c r="U290" s="12" t="e">
        <f t="array" ref="U290">IF(COUNTA($N$2:$N$141)&lt;ROW(N20),"",INDEX($U$1:$U$141,SMALL(IF($N$2:$N$141&lt;&gt;"",ROW($N$2:$N$141)),ROW(N20))))</f>
        <v>#NUM!</v>
      </c>
      <c r="V290" s="12" t="e">
        <f t="array" ref="V290">IF(COUNTA($N$2:$N$141)&lt;ROW(N20),"",INDEX($V$1:$V$141,SMALL(IF($N$2:$N$141&lt;&gt;"",ROW($N$2:$N$141)),ROW(N20))))</f>
        <v>#NUM!</v>
      </c>
      <c r="W290" s="12" t="e">
        <f t="array" ref="W290">IF(COUNTA($N$2:$N$141)&lt;ROW(N20),"",INDEX($W$1:$W$141,SMALL(IF($N$2:$N$141&lt;&gt;"",ROW($N$2:$N$141)),ROW(N20))))</f>
        <v>#NUM!</v>
      </c>
      <c r="X290" s="12" t="e">
        <f t="array" ref="X290">IF(COUNTA($N$2:$N$141)&lt;ROW(N20),"",INDEX($X$1:$X$141,SMALL(IF($N$2:$N$141&lt;&gt;"",ROW($N$2:$N$141)),ROW(N20))))</f>
        <v>#NUM!</v>
      </c>
      <c r="Y290" s="12" t="e">
        <f t="array" ref="Y290">IF(COUNTA($N$2:$N$141)&lt;ROW(N20),"",INDEX($Y$1:$Y$141,SMALL(IF($N$2:$N$141&lt;&gt;"",ROW($N$2:$N$141)),ROW(N20))))</f>
        <v>#NUM!</v>
      </c>
      <c r="Z290" s="12" t="e">
        <f t="array" ref="Z290">IF(COUNTA($N$2:$N$141)&lt;ROW(N20),"",INDEX($Z$1:$Z$141,SMALL(IF($N$2:$N$141&lt;&gt;"",ROW($N$2:$N$141)),ROW(N20))))</f>
        <v>#NUM!</v>
      </c>
      <c r="AA290" s="12" t="e">
        <f t="array" ref="AA290">IF(COUNTA($N$2:$N$141)&lt;ROW(N20),"",INDEX($AA$1:$AA$141,SMALL(IF($N$2:$N$141&lt;&gt;"",ROW($N$2:$N$141)),ROW(N20))))</f>
        <v>#NUM!</v>
      </c>
      <c r="AB290" s="12" t="e">
        <f t="array" ref="AB290">IF(COUNTA($N$2:$N$141)&lt;ROW(N20),"",INDEX($AB$1:$AB$141,SMALL(IF($N$2:$N$141&lt;&gt;"",ROW($N$2:$N$141)),ROW(N20))))</f>
        <v>#NUM!</v>
      </c>
      <c r="AC290" s="12" t="e">
        <f t="array" ref="AC290">IF(COUNTA($N$2:$N$141)&lt;ROW(N20),"",INDEX($AC$1:$AC$141,SMALL(IF($N$2:$N$141&lt;&gt;"",ROW($N$2:$N$141)),ROW(N20))))</f>
        <v>#NUM!</v>
      </c>
      <c r="AD290" s="12" t="e">
        <f t="array" ref="AD290">IF(COUNTA($N$2:$N$141)&lt;ROW(N20),"",INDEX($AD$1:$AD$141,SMALL(IF($N$2:$N$141&lt;&gt;"",ROW($N$2:$N$141)),ROW(N20))))</f>
        <v>#NUM!</v>
      </c>
      <c r="AE290" s="12" t="e">
        <f t="array" ref="AE290">IF(COUNTA($N$2:$N$141)&lt;ROW(N20),"",INDEX($AE$1:$AE$141,SMALL(IF($N$2:$N$141&lt;&gt;"",ROW($N$2:$N$141)),ROW(N20))))</f>
        <v>#NUM!</v>
      </c>
      <c r="AF290" s="12" t="e">
        <f t="array" ref="AF290">IF(COUNTA($N$2:$N$141)&lt;ROW(N20),"",INDEX($AF$1:$AF$141,SMALL(IF($N$2:$N$141&lt;&gt;"",ROW($N$2:$N$141)),ROW(N20))))</f>
        <v>#NUM!</v>
      </c>
      <c r="AG290" s="12" t="e">
        <f t="array" ref="AG290">IF(COUNTA($N$2:$N$141)&lt;ROW(N20),"",INDEX($AG$1:$AG$141,SMALL(IF($N$2:$N$141&lt;&gt;"",ROW($N$2:$N$141)),ROW(N20))))</f>
        <v>#NUM!</v>
      </c>
      <c r="AH290" s="12" t="e">
        <f t="array" ref="AH290">IF(COUNTA($N$2:$N$141)&lt;ROW(N20),"",INDEX($AH$1:$AH$141,SMALL(IF($N$2:$N$141&lt;&gt;"",ROW($N$2:$N$141)),ROW(N20))))</f>
        <v>#NUM!</v>
      </c>
      <c r="AI290" s="12" t="e">
        <f t="array" ref="AI290">IF(COUNTA($N$2:$N$141)&lt;ROW(N20),"",INDEX($AI$1:$AI$141,SMALL(IF($N$2:$N$141&lt;&gt;"",ROW($N$2:$N$141)),ROW(N20))))</f>
        <v>#NUM!</v>
      </c>
      <c r="AJ290" s="12" t="e">
        <f t="array" ref="AJ290">IF(COUNTA($N$2:$N$141)&lt;ROW(N20),"",INDEX($AJ$1:$AJ$141,SMALL(IF($N$2:$N$141&lt;&gt;"",ROW($N$2:$N$141)),ROW(N20))))</f>
        <v>#NUM!</v>
      </c>
      <c r="AK290" s="12" t="e">
        <f t="array" ref="AK290">IF(COUNTA($N$2:$N$141)&lt;ROW(N20),"",INDEX($AK$1:$AK$141,SMALL(IF($N$2:$N$141&lt;&gt;"",ROW($N$2:$N$141)),ROW(N20))))</f>
        <v>#NUM!</v>
      </c>
      <c r="AL290" s="12" t="e">
        <f t="array" ref="AL290">IF(COUNTA($N$2:$N$141)&lt;ROW(N20),"",INDEX($AL$1:$AL$141,SMALL(IF($N$2:$N$141&lt;&gt;"",ROW($N$2:$N$141)),ROW(N20))))</f>
        <v>#NUM!</v>
      </c>
      <c r="AM290" s="12" t="e">
        <f t="array" ref="AM290">IF(COUNTA($N$2:$N$141)&lt;ROW(N20),"",INDEX($AM$1:$AM$141,SMALL(IF($N$2:$N$141&lt;&gt;"",ROW($N$2:$N$141)),ROW(N20))))</f>
        <v>#NUM!</v>
      </c>
      <c r="AN290" s="12" t="e">
        <f t="array" ref="AN290">IF(COUNTA($N$2:$N$141)&lt;ROW(N20),"",INDEX($AN$1:$AN$141,SMALL(IF($N$2:$N$141&lt;&gt;"",ROW($N$2:$N$141)),ROW(N20))))</f>
        <v>#NUM!</v>
      </c>
      <c r="AO290" s="12" t="e">
        <f t="array" ref="AO290">IF(COUNTA($N$2:$N$141)&lt;ROW(N20),"",INDEX($AO$1:$AO$141,SMALL(IF($N$2:$N$141&lt;&gt;"",ROW($N$2:$N$141)),ROW(N20))))</f>
        <v>#NUM!</v>
      </c>
      <c r="AP290" s="12" t="e">
        <f t="array" ref="AP290">IF(COUNTA($N$2:$N$141)&lt;ROW(N20),"",INDEX($AP$1:$AP$141,SMALL(IF($N$2:$N$141&lt;&gt;"",ROW($N$2:$N$141)),ROW(N20))))</f>
        <v>#NUM!</v>
      </c>
      <c r="AQ290" s="12" t="e">
        <f t="array" ref="AQ290">IF(COUNTA($N$2:$N$141)&lt;ROW(N20),"",INDEX($AQ$1:$AQ$141,SMALL(IF($N$2:$N$141&lt;&gt;"",ROW($N$2:$N$141)),ROW(N20))))</f>
        <v>#NUM!</v>
      </c>
      <c r="AR290" s="12" t="e">
        <f t="array" ref="AR290">IF(COUNTA($N$2:$N$141)&lt;ROW(N20),"",INDEX($AR$1:$AR$141,SMALL(IF($N$2:$N$141&lt;&gt;"",ROW($N$2:$N$141)),ROW(N20))))</f>
        <v>#NUM!</v>
      </c>
      <c r="AS290" s="12" t="e">
        <f t="array" ref="AS290">IF(COUNTA($N$2:$N$141)&lt;ROW(N20),"",INDEX($AS$1:$AS$141,SMALL(IF($N$2:$N$141&lt;&gt;"",ROW($N$2:$N$141)),ROW(N20))))</f>
        <v>#NUM!</v>
      </c>
    </row>
    <row r="291" spans="10:45" ht="12.75" customHeight="1" x14ac:dyDescent="0.15">
      <c r="J291" s="12">
        <v>21</v>
      </c>
      <c r="K291" s="12" t="e">
        <f t="array" ref="K291">IF(COUNTA($N$2:$N$141)&lt;ROW(N21),"",INDEX($K$1:$K$141,SMALL(IF($N$2:$N$141&lt;&gt;"",ROW($N$2:$N$141)),ROW(N21))))</f>
        <v>#NUM!</v>
      </c>
      <c r="L291" s="12" t="e">
        <f t="array" ref="L291">IF(COUNTA($N$2:$N$141)&lt;ROW(N21),"",INDEX($L$1:$L$141,SMALL(IF($N$2:$N$141&lt;&gt;"",ROW($N$2:$N$141)),ROW(N21))))</f>
        <v>#NUM!</v>
      </c>
      <c r="M291" s="12" t="e">
        <f t="array" ref="M291">IF(COUNTA($N$2:$N$141)&lt;ROW(N21),"",INDEX($N$1:$N$141,SMALL(IF($N$2:$N$141&lt;&gt;"",ROW($N$2:$N$141)),ROW(N21))))</f>
        <v>#NUM!</v>
      </c>
      <c r="R291" s="12" t="e">
        <f t="array" ref="R291">IF(COUNTA($N$2:$N$141)&lt;ROW(N21),"",INDEX($R$1:$R$141,SMALL(IF($N$2:$N$141&lt;&gt;"",ROW($N$2:$N$141)),ROW(N21))))</f>
        <v>#NUM!</v>
      </c>
      <c r="S291" s="12" t="e">
        <f t="array" ref="S291">IF(COUNTA($N$2:$N$141)&lt;ROW(N21),"",INDEX($S$1:$S$141,SMALL(IF($N$2:$N$141&lt;&gt;"",ROW($N$2:$N$141)),ROW(N21))))</f>
        <v>#NUM!</v>
      </c>
      <c r="T291" s="12" t="e">
        <f t="array" ref="T291">IF(COUNTA($N$2:$N$141)&lt;ROW(N21),"",INDEX($T$1:$T$141,SMALL(IF($N$2:$N$141&lt;&gt;"",ROW($N$2:$N$141)),ROW(N21))))</f>
        <v>#NUM!</v>
      </c>
      <c r="U291" s="12" t="e">
        <f t="array" ref="U291">IF(COUNTA($N$2:$N$141)&lt;ROW(N21),"",INDEX($U$1:$U$141,SMALL(IF($N$2:$N$141&lt;&gt;"",ROW($N$2:$N$141)),ROW(N21))))</f>
        <v>#NUM!</v>
      </c>
      <c r="V291" s="12" t="e">
        <f t="array" ref="V291">IF(COUNTA($N$2:$N$141)&lt;ROW(N21),"",INDEX($V$1:$V$141,SMALL(IF($N$2:$N$141&lt;&gt;"",ROW($N$2:$N$141)),ROW(N21))))</f>
        <v>#NUM!</v>
      </c>
      <c r="W291" s="12" t="e">
        <f t="array" ref="W291">IF(COUNTA($N$2:$N$141)&lt;ROW(N21),"",INDEX($W$1:$W$141,SMALL(IF($N$2:$N$141&lt;&gt;"",ROW($N$2:$N$141)),ROW(N21))))</f>
        <v>#NUM!</v>
      </c>
      <c r="X291" s="12" t="e">
        <f t="array" ref="X291">IF(COUNTA($N$2:$N$141)&lt;ROW(N21),"",INDEX($X$1:$X$141,SMALL(IF($N$2:$N$141&lt;&gt;"",ROW($N$2:$N$141)),ROW(N21))))</f>
        <v>#NUM!</v>
      </c>
      <c r="Y291" s="12" t="e">
        <f t="array" ref="Y291">IF(COUNTA($N$2:$N$141)&lt;ROW(N21),"",INDEX($Y$1:$Y$141,SMALL(IF($N$2:$N$141&lt;&gt;"",ROW($N$2:$N$141)),ROW(N21))))</f>
        <v>#NUM!</v>
      </c>
      <c r="Z291" s="12" t="e">
        <f t="array" ref="Z291">IF(COUNTA($N$2:$N$141)&lt;ROW(N21),"",INDEX($Z$1:$Z$141,SMALL(IF($N$2:$N$141&lt;&gt;"",ROW($N$2:$N$141)),ROW(N21))))</f>
        <v>#NUM!</v>
      </c>
      <c r="AA291" s="12" t="e">
        <f t="array" ref="AA291">IF(COUNTA($N$2:$N$141)&lt;ROW(N21),"",INDEX($AA$1:$AA$141,SMALL(IF($N$2:$N$141&lt;&gt;"",ROW($N$2:$N$141)),ROW(N21))))</f>
        <v>#NUM!</v>
      </c>
      <c r="AB291" s="12" t="e">
        <f t="array" ref="AB291">IF(COUNTA($N$2:$N$141)&lt;ROW(N21),"",INDEX($AB$1:$AB$141,SMALL(IF($N$2:$N$141&lt;&gt;"",ROW($N$2:$N$141)),ROW(N21))))</f>
        <v>#NUM!</v>
      </c>
      <c r="AC291" s="12" t="e">
        <f t="array" ref="AC291">IF(COUNTA($N$2:$N$141)&lt;ROW(N21),"",INDEX($AC$1:$AC$141,SMALL(IF($N$2:$N$141&lt;&gt;"",ROW($N$2:$N$141)),ROW(N21))))</f>
        <v>#NUM!</v>
      </c>
      <c r="AD291" s="12" t="e">
        <f t="array" ref="AD291">IF(COUNTA($N$2:$N$141)&lt;ROW(N21),"",INDEX($AD$1:$AD$141,SMALL(IF($N$2:$N$141&lt;&gt;"",ROW($N$2:$N$141)),ROW(N21))))</f>
        <v>#NUM!</v>
      </c>
      <c r="AE291" s="12" t="e">
        <f t="array" ref="AE291">IF(COUNTA($N$2:$N$141)&lt;ROW(N21),"",INDEX($AE$1:$AE$141,SMALL(IF($N$2:$N$141&lt;&gt;"",ROW($N$2:$N$141)),ROW(N21))))</f>
        <v>#NUM!</v>
      </c>
      <c r="AF291" s="12" t="e">
        <f t="array" ref="AF291">IF(COUNTA($N$2:$N$141)&lt;ROW(N21),"",INDEX($AF$1:$AF$141,SMALL(IF($N$2:$N$141&lt;&gt;"",ROW($N$2:$N$141)),ROW(N21))))</f>
        <v>#NUM!</v>
      </c>
      <c r="AG291" s="12" t="e">
        <f t="array" ref="AG291">IF(COUNTA($N$2:$N$141)&lt;ROW(N21),"",INDEX($AG$1:$AG$141,SMALL(IF($N$2:$N$141&lt;&gt;"",ROW($N$2:$N$141)),ROW(N21))))</f>
        <v>#NUM!</v>
      </c>
      <c r="AH291" s="12" t="e">
        <f t="array" ref="AH291">IF(COUNTA($N$2:$N$141)&lt;ROW(N21),"",INDEX($AH$1:$AH$141,SMALL(IF($N$2:$N$141&lt;&gt;"",ROW($N$2:$N$141)),ROW(N21))))</f>
        <v>#NUM!</v>
      </c>
      <c r="AI291" s="12" t="e">
        <f t="array" ref="AI291">IF(COUNTA($N$2:$N$141)&lt;ROW(N21),"",INDEX($AI$1:$AI$141,SMALL(IF($N$2:$N$141&lt;&gt;"",ROW($N$2:$N$141)),ROW(N21))))</f>
        <v>#NUM!</v>
      </c>
      <c r="AJ291" s="12" t="e">
        <f t="array" ref="AJ291">IF(COUNTA($N$2:$N$141)&lt;ROW(N21),"",INDEX($AJ$1:$AJ$141,SMALL(IF($N$2:$N$141&lt;&gt;"",ROW($N$2:$N$141)),ROW(N21))))</f>
        <v>#NUM!</v>
      </c>
      <c r="AK291" s="12" t="e">
        <f t="array" ref="AK291">IF(COUNTA($N$2:$N$141)&lt;ROW(N21),"",INDEX($AK$1:$AK$141,SMALL(IF($N$2:$N$141&lt;&gt;"",ROW($N$2:$N$141)),ROW(N21))))</f>
        <v>#NUM!</v>
      </c>
      <c r="AL291" s="12" t="e">
        <f t="array" ref="AL291">IF(COUNTA($N$2:$N$141)&lt;ROW(N21),"",INDEX($AL$1:$AL$141,SMALL(IF($N$2:$N$141&lt;&gt;"",ROW($N$2:$N$141)),ROW(N21))))</f>
        <v>#NUM!</v>
      </c>
      <c r="AM291" s="12" t="e">
        <f t="array" ref="AM291">IF(COUNTA($N$2:$N$141)&lt;ROW(N21),"",INDEX($AM$1:$AM$141,SMALL(IF($N$2:$N$141&lt;&gt;"",ROW($N$2:$N$141)),ROW(N21))))</f>
        <v>#NUM!</v>
      </c>
      <c r="AN291" s="12" t="e">
        <f t="array" ref="AN291">IF(COUNTA($N$2:$N$141)&lt;ROW(N21),"",INDEX($AN$1:$AN$141,SMALL(IF($N$2:$N$141&lt;&gt;"",ROW($N$2:$N$141)),ROW(N21))))</f>
        <v>#NUM!</v>
      </c>
      <c r="AO291" s="12" t="e">
        <f t="array" ref="AO291">IF(COUNTA($N$2:$N$141)&lt;ROW(N21),"",INDEX($AO$1:$AO$141,SMALL(IF($N$2:$N$141&lt;&gt;"",ROW($N$2:$N$141)),ROW(N21))))</f>
        <v>#NUM!</v>
      </c>
      <c r="AP291" s="12" t="e">
        <f t="array" ref="AP291">IF(COUNTA($N$2:$N$141)&lt;ROW(N21),"",INDEX($AP$1:$AP$141,SMALL(IF($N$2:$N$141&lt;&gt;"",ROW($N$2:$N$141)),ROW(N21))))</f>
        <v>#NUM!</v>
      </c>
      <c r="AQ291" s="12" t="e">
        <f t="array" ref="AQ291">IF(COUNTA($N$2:$N$141)&lt;ROW(N21),"",INDEX($AQ$1:$AQ$141,SMALL(IF($N$2:$N$141&lt;&gt;"",ROW($N$2:$N$141)),ROW(N21))))</f>
        <v>#NUM!</v>
      </c>
      <c r="AR291" s="12" t="e">
        <f t="array" ref="AR291">IF(COUNTA($N$2:$N$141)&lt;ROW(N21),"",INDEX($AR$1:$AR$141,SMALL(IF($N$2:$N$141&lt;&gt;"",ROW($N$2:$N$141)),ROW(N21))))</f>
        <v>#NUM!</v>
      </c>
      <c r="AS291" s="12" t="e">
        <f t="array" ref="AS291">IF(COUNTA($N$2:$N$141)&lt;ROW(N21),"",INDEX($AS$1:$AS$141,SMALL(IF($N$2:$N$141&lt;&gt;"",ROW($N$2:$N$141)),ROW(N21))))</f>
        <v>#NUM!</v>
      </c>
    </row>
    <row r="292" spans="10:45" ht="12.75" customHeight="1" x14ac:dyDescent="0.15">
      <c r="J292" s="12">
        <v>22</v>
      </c>
      <c r="K292" s="12" t="e">
        <f t="array" ref="K292">IF(COUNTA($N$2:$N$141)&lt;ROW(N22),"",INDEX($K$1:$K$141,SMALL(IF($N$2:$N$141&lt;&gt;"",ROW($N$2:$N$141)),ROW(N22))))</f>
        <v>#NUM!</v>
      </c>
      <c r="L292" s="12" t="e">
        <f t="array" ref="L292">IF(COUNTA($N$2:$N$141)&lt;ROW(N22),"",INDEX($L$1:$L$141,SMALL(IF($N$2:$N$141&lt;&gt;"",ROW($N$2:$N$141)),ROW(N22))))</f>
        <v>#NUM!</v>
      </c>
      <c r="M292" s="12" t="e">
        <f t="array" ref="M292">IF(COUNTA($N$2:$N$141)&lt;ROW(N22),"",INDEX($N$1:$N$141,SMALL(IF($N$2:$N$141&lt;&gt;"",ROW($N$2:$N$141)),ROW(N22))))</f>
        <v>#NUM!</v>
      </c>
      <c r="R292" s="12" t="e">
        <f t="array" ref="R292">IF(COUNTA($N$2:$N$141)&lt;ROW(N22),"",INDEX($R$1:$R$141,SMALL(IF($N$2:$N$141&lt;&gt;"",ROW($N$2:$N$141)),ROW(N22))))</f>
        <v>#NUM!</v>
      </c>
      <c r="S292" s="12" t="e">
        <f t="array" ref="S292">IF(COUNTA($N$2:$N$141)&lt;ROW(N22),"",INDEX($S$1:$S$141,SMALL(IF($N$2:$N$141&lt;&gt;"",ROW($N$2:$N$141)),ROW(N22))))</f>
        <v>#NUM!</v>
      </c>
      <c r="T292" s="12" t="e">
        <f t="array" ref="T292">IF(COUNTA($N$2:$N$141)&lt;ROW(N22),"",INDEX($T$1:$T$141,SMALL(IF($N$2:$N$141&lt;&gt;"",ROW($N$2:$N$141)),ROW(N22))))</f>
        <v>#NUM!</v>
      </c>
      <c r="U292" s="12" t="e">
        <f t="array" ref="U292">IF(COUNTA($N$2:$N$141)&lt;ROW(N22),"",INDEX($U$1:$U$141,SMALL(IF($N$2:$N$141&lt;&gt;"",ROW($N$2:$N$141)),ROW(N22))))</f>
        <v>#NUM!</v>
      </c>
      <c r="V292" s="12" t="e">
        <f t="array" ref="V292">IF(COUNTA($N$2:$N$141)&lt;ROW(N22),"",INDEX($V$1:$V$141,SMALL(IF($N$2:$N$141&lt;&gt;"",ROW($N$2:$N$141)),ROW(N22))))</f>
        <v>#NUM!</v>
      </c>
      <c r="W292" s="12" t="e">
        <f t="array" ref="W292">IF(COUNTA($N$2:$N$141)&lt;ROW(N22),"",INDEX($W$1:$W$141,SMALL(IF($N$2:$N$141&lt;&gt;"",ROW($N$2:$N$141)),ROW(N22))))</f>
        <v>#NUM!</v>
      </c>
      <c r="X292" s="12" t="e">
        <f t="array" ref="X292">IF(COUNTA($N$2:$N$141)&lt;ROW(N22),"",INDEX($X$1:$X$141,SMALL(IF($N$2:$N$141&lt;&gt;"",ROW($N$2:$N$141)),ROW(N22))))</f>
        <v>#NUM!</v>
      </c>
      <c r="Y292" s="12" t="e">
        <f t="array" ref="Y292">IF(COUNTA($N$2:$N$141)&lt;ROW(N22),"",INDEX($Y$1:$Y$141,SMALL(IF($N$2:$N$141&lt;&gt;"",ROW($N$2:$N$141)),ROW(N22))))</f>
        <v>#NUM!</v>
      </c>
      <c r="Z292" s="12" t="e">
        <f t="array" ref="Z292">IF(COUNTA($N$2:$N$141)&lt;ROW(N22),"",INDEX($Z$1:$Z$141,SMALL(IF($N$2:$N$141&lt;&gt;"",ROW($N$2:$N$141)),ROW(N22))))</f>
        <v>#NUM!</v>
      </c>
      <c r="AA292" s="12" t="e">
        <f t="array" ref="AA292">IF(COUNTA($N$2:$N$141)&lt;ROW(N22),"",INDEX($AA$1:$AA$141,SMALL(IF($N$2:$N$141&lt;&gt;"",ROW($N$2:$N$141)),ROW(N22))))</f>
        <v>#NUM!</v>
      </c>
      <c r="AB292" s="12" t="e">
        <f t="array" ref="AB292">IF(COUNTA($N$2:$N$141)&lt;ROW(N22),"",INDEX($AB$1:$AB$141,SMALL(IF($N$2:$N$141&lt;&gt;"",ROW($N$2:$N$141)),ROW(N22))))</f>
        <v>#NUM!</v>
      </c>
      <c r="AC292" s="12" t="e">
        <f t="array" ref="AC292">IF(COUNTA($N$2:$N$141)&lt;ROW(N22),"",INDEX($AC$1:$AC$141,SMALL(IF($N$2:$N$141&lt;&gt;"",ROW($N$2:$N$141)),ROW(N22))))</f>
        <v>#NUM!</v>
      </c>
      <c r="AD292" s="12" t="e">
        <f t="array" ref="AD292">IF(COUNTA($N$2:$N$141)&lt;ROW(N22),"",INDEX($AD$1:$AD$141,SMALL(IF($N$2:$N$141&lt;&gt;"",ROW($N$2:$N$141)),ROW(N22))))</f>
        <v>#NUM!</v>
      </c>
      <c r="AE292" s="12" t="e">
        <f t="array" ref="AE292">IF(COUNTA($N$2:$N$141)&lt;ROW(N22),"",INDEX($AE$1:$AE$141,SMALL(IF($N$2:$N$141&lt;&gt;"",ROW($N$2:$N$141)),ROW(N22))))</f>
        <v>#NUM!</v>
      </c>
      <c r="AF292" s="12" t="e">
        <f t="array" ref="AF292">IF(COUNTA($N$2:$N$141)&lt;ROW(N22),"",INDEX($AF$1:$AF$141,SMALL(IF($N$2:$N$141&lt;&gt;"",ROW($N$2:$N$141)),ROW(N22))))</f>
        <v>#NUM!</v>
      </c>
      <c r="AG292" s="12" t="e">
        <f t="array" ref="AG292">IF(COUNTA($N$2:$N$141)&lt;ROW(N22),"",INDEX($AG$1:$AG$141,SMALL(IF($N$2:$N$141&lt;&gt;"",ROW($N$2:$N$141)),ROW(N22))))</f>
        <v>#NUM!</v>
      </c>
      <c r="AH292" s="12" t="e">
        <f t="array" ref="AH292">IF(COUNTA($N$2:$N$141)&lt;ROW(N22),"",INDEX($AH$1:$AH$141,SMALL(IF($N$2:$N$141&lt;&gt;"",ROW($N$2:$N$141)),ROW(N22))))</f>
        <v>#NUM!</v>
      </c>
      <c r="AI292" s="12" t="e">
        <f t="array" ref="AI292">IF(COUNTA($N$2:$N$141)&lt;ROW(N22),"",INDEX($AI$1:$AI$141,SMALL(IF($N$2:$N$141&lt;&gt;"",ROW($N$2:$N$141)),ROW(N22))))</f>
        <v>#NUM!</v>
      </c>
      <c r="AJ292" s="12" t="e">
        <f t="array" ref="AJ292">IF(COUNTA($N$2:$N$141)&lt;ROW(N22),"",INDEX($AJ$1:$AJ$141,SMALL(IF($N$2:$N$141&lt;&gt;"",ROW($N$2:$N$141)),ROW(N22))))</f>
        <v>#NUM!</v>
      </c>
      <c r="AK292" s="12" t="e">
        <f t="array" ref="AK292">IF(COUNTA($N$2:$N$141)&lt;ROW(N22),"",INDEX($AK$1:$AK$141,SMALL(IF($N$2:$N$141&lt;&gt;"",ROW($N$2:$N$141)),ROW(N22))))</f>
        <v>#NUM!</v>
      </c>
      <c r="AL292" s="12" t="e">
        <f t="array" ref="AL292">IF(COUNTA($N$2:$N$141)&lt;ROW(N22),"",INDEX($AL$1:$AL$141,SMALL(IF($N$2:$N$141&lt;&gt;"",ROW($N$2:$N$141)),ROW(N22))))</f>
        <v>#NUM!</v>
      </c>
      <c r="AM292" s="12" t="e">
        <f t="array" ref="AM292">IF(COUNTA($N$2:$N$141)&lt;ROW(N22),"",INDEX($AM$1:$AM$141,SMALL(IF($N$2:$N$141&lt;&gt;"",ROW($N$2:$N$141)),ROW(N22))))</f>
        <v>#NUM!</v>
      </c>
      <c r="AN292" s="12" t="e">
        <f t="array" ref="AN292">IF(COUNTA($N$2:$N$141)&lt;ROW(N22),"",INDEX($AN$1:$AN$141,SMALL(IF($N$2:$N$141&lt;&gt;"",ROW($N$2:$N$141)),ROW(N22))))</f>
        <v>#NUM!</v>
      </c>
      <c r="AO292" s="12" t="e">
        <f t="array" ref="AO292">IF(COUNTA($N$2:$N$141)&lt;ROW(N22),"",INDEX($AO$1:$AO$141,SMALL(IF($N$2:$N$141&lt;&gt;"",ROW($N$2:$N$141)),ROW(N22))))</f>
        <v>#NUM!</v>
      </c>
      <c r="AP292" s="12" t="e">
        <f t="array" ref="AP292">IF(COUNTA($N$2:$N$141)&lt;ROW(N22),"",INDEX($AP$1:$AP$141,SMALL(IF($N$2:$N$141&lt;&gt;"",ROW($N$2:$N$141)),ROW(N22))))</f>
        <v>#NUM!</v>
      </c>
      <c r="AQ292" s="12" t="e">
        <f t="array" ref="AQ292">IF(COUNTA($N$2:$N$141)&lt;ROW(N22),"",INDEX($AQ$1:$AQ$141,SMALL(IF($N$2:$N$141&lt;&gt;"",ROW($N$2:$N$141)),ROW(N22))))</f>
        <v>#NUM!</v>
      </c>
      <c r="AR292" s="12" t="e">
        <f t="array" ref="AR292">IF(COUNTA($N$2:$N$141)&lt;ROW(N22),"",INDEX($AR$1:$AR$141,SMALL(IF($N$2:$N$141&lt;&gt;"",ROW($N$2:$N$141)),ROW(N22))))</f>
        <v>#NUM!</v>
      </c>
      <c r="AS292" s="12" t="e">
        <f t="array" ref="AS292">IF(COUNTA($N$2:$N$141)&lt;ROW(N22),"",INDEX($AS$1:$AS$141,SMALL(IF($N$2:$N$141&lt;&gt;"",ROW($N$2:$N$141)),ROW(N22))))</f>
        <v>#NUM!</v>
      </c>
    </row>
    <row r="293" spans="10:45" ht="12.75" customHeight="1" x14ac:dyDescent="0.15">
      <c r="J293" s="12">
        <v>23</v>
      </c>
      <c r="K293" s="12" t="e">
        <f t="array" ref="K293">IF(COUNTA($N$2:$N$141)&lt;ROW(N23),"",INDEX($K$1:$K$141,SMALL(IF($N$2:$N$141&lt;&gt;"",ROW($N$2:$N$141)),ROW(N23))))</f>
        <v>#NUM!</v>
      </c>
      <c r="L293" s="12" t="e">
        <f t="array" ref="L293">IF(COUNTA($N$2:$N$141)&lt;ROW(N23),"",INDEX($L$1:$L$141,SMALL(IF($N$2:$N$141&lt;&gt;"",ROW($N$2:$N$141)),ROW(N23))))</f>
        <v>#NUM!</v>
      </c>
      <c r="M293" s="12" t="e">
        <f t="array" ref="M293">IF(COUNTA($N$2:$N$141)&lt;ROW(N23),"",INDEX($N$1:$N$141,SMALL(IF($N$2:$N$141&lt;&gt;"",ROW($N$2:$N$141)),ROW(N23))))</f>
        <v>#NUM!</v>
      </c>
      <c r="R293" s="12" t="e">
        <f t="array" ref="R293">IF(COUNTA($N$2:$N$141)&lt;ROW(N23),"",INDEX($R$1:$R$141,SMALL(IF($N$2:$N$141&lt;&gt;"",ROW($N$2:$N$141)),ROW(N23))))</f>
        <v>#NUM!</v>
      </c>
      <c r="S293" s="12" t="e">
        <f t="array" ref="S293">IF(COUNTA($N$2:$N$141)&lt;ROW(N23),"",INDEX($S$1:$S$141,SMALL(IF($N$2:$N$141&lt;&gt;"",ROW($N$2:$N$141)),ROW(N23))))</f>
        <v>#NUM!</v>
      </c>
      <c r="T293" s="12" t="e">
        <f t="array" ref="T293">IF(COUNTA($N$2:$N$141)&lt;ROW(N23),"",INDEX($T$1:$T$141,SMALL(IF($N$2:$N$141&lt;&gt;"",ROW($N$2:$N$141)),ROW(N23))))</f>
        <v>#NUM!</v>
      </c>
      <c r="U293" s="12" t="e">
        <f t="array" ref="U293">IF(COUNTA($N$2:$N$141)&lt;ROW(N23),"",INDEX($U$1:$U$141,SMALL(IF($N$2:$N$141&lt;&gt;"",ROW($N$2:$N$141)),ROW(N23))))</f>
        <v>#NUM!</v>
      </c>
      <c r="V293" s="12" t="e">
        <f t="array" ref="V293">IF(COUNTA($N$2:$N$141)&lt;ROW(N23),"",INDEX($V$1:$V$141,SMALL(IF($N$2:$N$141&lt;&gt;"",ROW($N$2:$N$141)),ROW(N23))))</f>
        <v>#NUM!</v>
      </c>
      <c r="W293" s="12" t="e">
        <f t="array" ref="W293">IF(COUNTA($N$2:$N$141)&lt;ROW(N23),"",INDEX($W$1:$W$141,SMALL(IF($N$2:$N$141&lt;&gt;"",ROW($N$2:$N$141)),ROW(N23))))</f>
        <v>#NUM!</v>
      </c>
      <c r="X293" s="12" t="e">
        <f t="array" ref="X293">IF(COUNTA($N$2:$N$141)&lt;ROW(N23),"",INDEX($X$1:$X$141,SMALL(IF($N$2:$N$141&lt;&gt;"",ROW($N$2:$N$141)),ROW(N23))))</f>
        <v>#NUM!</v>
      </c>
      <c r="Y293" s="12" t="e">
        <f t="array" ref="Y293">IF(COUNTA($N$2:$N$141)&lt;ROW(N23),"",INDEX($Y$1:$Y$141,SMALL(IF($N$2:$N$141&lt;&gt;"",ROW($N$2:$N$141)),ROW(N23))))</f>
        <v>#NUM!</v>
      </c>
      <c r="Z293" s="12" t="e">
        <f t="array" ref="Z293">IF(COUNTA($N$2:$N$141)&lt;ROW(N23),"",INDEX($Z$1:$Z$141,SMALL(IF($N$2:$N$141&lt;&gt;"",ROW($N$2:$N$141)),ROW(N23))))</f>
        <v>#NUM!</v>
      </c>
      <c r="AA293" s="12" t="e">
        <f t="array" ref="AA293">IF(COUNTA($N$2:$N$141)&lt;ROW(N23),"",INDEX($AA$1:$AA$141,SMALL(IF($N$2:$N$141&lt;&gt;"",ROW($N$2:$N$141)),ROW(N23))))</f>
        <v>#NUM!</v>
      </c>
      <c r="AB293" s="12" t="e">
        <f t="array" ref="AB293">IF(COUNTA($N$2:$N$141)&lt;ROW(N23),"",INDEX($AB$1:$AB$141,SMALL(IF($N$2:$N$141&lt;&gt;"",ROW($N$2:$N$141)),ROW(N23))))</f>
        <v>#NUM!</v>
      </c>
      <c r="AC293" s="12" t="e">
        <f t="array" ref="AC293">IF(COUNTA($N$2:$N$141)&lt;ROW(N23),"",INDEX($AC$1:$AC$141,SMALL(IF($N$2:$N$141&lt;&gt;"",ROW($N$2:$N$141)),ROW(N23))))</f>
        <v>#NUM!</v>
      </c>
      <c r="AD293" s="12" t="e">
        <f t="array" ref="AD293">IF(COUNTA($N$2:$N$141)&lt;ROW(N23),"",INDEX($AD$1:$AD$141,SMALL(IF($N$2:$N$141&lt;&gt;"",ROW($N$2:$N$141)),ROW(N23))))</f>
        <v>#NUM!</v>
      </c>
      <c r="AE293" s="12" t="e">
        <f t="array" ref="AE293">IF(COUNTA($N$2:$N$141)&lt;ROW(N23),"",INDEX($AE$1:$AE$141,SMALL(IF($N$2:$N$141&lt;&gt;"",ROW($N$2:$N$141)),ROW(N23))))</f>
        <v>#NUM!</v>
      </c>
      <c r="AF293" s="12" t="e">
        <f t="array" ref="AF293">IF(COUNTA($N$2:$N$141)&lt;ROW(N23),"",INDEX($AF$1:$AF$141,SMALL(IF($N$2:$N$141&lt;&gt;"",ROW($N$2:$N$141)),ROW(N23))))</f>
        <v>#NUM!</v>
      </c>
      <c r="AG293" s="12" t="e">
        <f t="array" ref="AG293">IF(COUNTA($N$2:$N$141)&lt;ROW(N23),"",INDEX($AG$1:$AG$141,SMALL(IF($N$2:$N$141&lt;&gt;"",ROW($N$2:$N$141)),ROW(N23))))</f>
        <v>#NUM!</v>
      </c>
      <c r="AH293" s="12" t="e">
        <f t="array" ref="AH293">IF(COUNTA($N$2:$N$141)&lt;ROW(N23),"",INDEX($AH$1:$AH$141,SMALL(IF($N$2:$N$141&lt;&gt;"",ROW($N$2:$N$141)),ROW(N23))))</f>
        <v>#NUM!</v>
      </c>
      <c r="AI293" s="12" t="e">
        <f t="array" ref="AI293">IF(COUNTA($N$2:$N$141)&lt;ROW(N23),"",INDEX($AI$1:$AI$141,SMALL(IF($N$2:$N$141&lt;&gt;"",ROW($N$2:$N$141)),ROW(N23))))</f>
        <v>#NUM!</v>
      </c>
      <c r="AJ293" s="12" t="e">
        <f t="array" ref="AJ293">IF(COUNTA($N$2:$N$141)&lt;ROW(N23),"",INDEX($AJ$1:$AJ$141,SMALL(IF($N$2:$N$141&lt;&gt;"",ROW($N$2:$N$141)),ROW(N23))))</f>
        <v>#NUM!</v>
      </c>
      <c r="AK293" s="12" t="e">
        <f t="array" ref="AK293">IF(COUNTA($N$2:$N$141)&lt;ROW(N23),"",INDEX($AK$1:$AK$141,SMALL(IF($N$2:$N$141&lt;&gt;"",ROW($N$2:$N$141)),ROW(N23))))</f>
        <v>#NUM!</v>
      </c>
      <c r="AL293" s="12" t="e">
        <f t="array" ref="AL293">IF(COUNTA($N$2:$N$141)&lt;ROW(N23),"",INDEX($AL$1:$AL$141,SMALL(IF($N$2:$N$141&lt;&gt;"",ROW($N$2:$N$141)),ROW(N23))))</f>
        <v>#NUM!</v>
      </c>
      <c r="AM293" s="12" t="e">
        <f t="array" ref="AM293">IF(COUNTA($N$2:$N$141)&lt;ROW(N23),"",INDEX($AM$1:$AM$141,SMALL(IF($N$2:$N$141&lt;&gt;"",ROW($N$2:$N$141)),ROW(N23))))</f>
        <v>#NUM!</v>
      </c>
      <c r="AN293" s="12" t="e">
        <f t="array" ref="AN293">IF(COUNTA($N$2:$N$141)&lt;ROW(N23),"",INDEX($AN$1:$AN$141,SMALL(IF($N$2:$N$141&lt;&gt;"",ROW($N$2:$N$141)),ROW(N23))))</f>
        <v>#NUM!</v>
      </c>
      <c r="AO293" s="12" t="e">
        <f t="array" ref="AO293">IF(COUNTA($N$2:$N$141)&lt;ROW(N23),"",INDEX($AO$1:$AO$141,SMALL(IF($N$2:$N$141&lt;&gt;"",ROW($N$2:$N$141)),ROW(N23))))</f>
        <v>#NUM!</v>
      </c>
      <c r="AP293" s="12" t="e">
        <f t="array" ref="AP293">IF(COUNTA($N$2:$N$141)&lt;ROW(N23),"",INDEX($AP$1:$AP$141,SMALL(IF($N$2:$N$141&lt;&gt;"",ROW($N$2:$N$141)),ROW(N23))))</f>
        <v>#NUM!</v>
      </c>
      <c r="AQ293" s="12" t="e">
        <f t="array" ref="AQ293">IF(COUNTA($N$2:$N$141)&lt;ROW(N23),"",INDEX($AQ$1:$AQ$141,SMALL(IF($N$2:$N$141&lt;&gt;"",ROW($N$2:$N$141)),ROW(N23))))</f>
        <v>#NUM!</v>
      </c>
      <c r="AR293" s="12" t="e">
        <f t="array" ref="AR293">IF(COUNTA($N$2:$N$141)&lt;ROW(N23),"",INDEX($AR$1:$AR$141,SMALL(IF($N$2:$N$141&lt;&gt;"",ROW($N$2:$N$141)),ROW(N23))))</f>
        <v>#NUM!</v>
      </c>
      <c r="AS293" s="12" t="e">
        <f t="array" ref="AS293">IF(COUNTA($N$2:$N$141)&lt;ROW(N23),"",INDEX($AS$1:$AS$141,SMALL(IF($N$2:$N$141&lt;&gt;"",ROW($N$2:$N$141)),ROW(N23))))</f>
        <v>#NUM!</v>
      </c>
    </row>
    <row r="294" spans="10:45" ht="12.75" customHeight="1" x14ac:dyDescent="0.15">
      <c r="J294" s="12">
        <v>24</v>
      </c>
      <c r="K294" s="12" t="e">
        <f t="array" ref="K294">IF(COUNTA($N$2:$N$141)&lt;ROW(N24),"",INDEX($K$1:$K$141,SMALL(IF($N$2:$N$141&lt;&gt;"",ROW($N$2:$N$141)),ROW(N24))))</f>
        <v>#NUM!</v>
      </c>
      <c r="L294" s="12" t="e">
        <f t="array" ref="L294">IF(COUNTA($N$2:$N$141)&lt;ROW(N24),"",INDEX($L$1:$L$141,SMALL(IF($N$2:$N$141&lt;&gt;"",ROW($N$2:$N$141)),ROW(N24))))</f>
        <v>#NUM!</v>
      </c>
      <c r="M294" s="12" t="e">
        <f t="array" ref="M294">IF(COUNTA($N$2:$N$141)&lt;ROW(N24),"",INDEX($N$1:$N$141,SMALL(IF($N$2:$N$141&lt;&gt;"",ROW($N$2:$N$141)),ROW(N24))))</f>
        <v>#NUM!</v>
      </c>
      <c r="R294" s="12" t="e">
        <f t="array" ref="R294">IF(COUNTA($N$2:$N$141)&lt;ROW(N24),"",INDEX($R$1:$R$141,SMALL(IF($N$2:$N$141&lt;&gt;"",ROW($N$2:$N$141)),ROW(N24))))</f>
        <v>#NUM!</v>
      </c>
      <c r="S294" s="12" t="e">
        <f t="array" ref="S294">IF(COUNTA($N$2:$N$141)&lt;ROW(N24),"",INDEX($S$1:$S$141,SMALL(IF($N$2:$N$141&lt;&gt;"",ROW($N$2:$N$141)),ROW(N24))))</f>
        <v>#NUM!</v>
      </c>
      <c r="T294" s="12" t="e">
        <f t="array" ref="T294">IF(COUNTA($N$2:$N$141)&lt;ROW(N24),"",INDEX($T$1:$T$141,SMALL(IF($N$2:$N$141&lt;&gt;"",ROW($N$2:$N$141)),ROW(N24))))</f>
        <v>#NUM!</v>
      </c>
      <c r="U294" s="12" t="e">
        <f t="array" ref="U294">IF(COUNTA($N$2:$N$141)&lt;ROW(N24),"",INDEX($U$1:$U$141,SMALL(IF($N$2:$N$141&lt;&gt;"",ROW($N$2:$N$141)),ROW(N24))))</f>
        <v>#NUM!</v>
      </c>
      <c r="V294" s="12" t="e">
        <f t="array" ref="V294">IF(COUNTA($N$2:$N$141)&lt;ROW(N24),"",INDEX($V$1:$V$141,SMALL(IF($N$2:$N$141&lt;&gt;"",ROW($N$2:$N$141)),ROW(N24))))</f>
        <v>#NUM!</v>
      </c>
      <c r="W294" s="12" t="e">
        <f t="array" ref="W294">IF(COUNTA($N$2:$N$141)&lt;ROW(N24),"",INDEX($W$1:$W$141,SMALL(IF($N$2:$N$141&lt;&gt;"",ROW($N$2:$N$141)),ROW(N24))))</f>
        <v>#NUM!</v>
      </c>
      <c r="X294" s="12" t="e">
        <f t="array" ref="X294">IF(COUNTA($N$2:$N$141)&lt;ROW(N24),"",INDEX($X$1:$X$141,SMALL(IF($N$2:$N$141&lt;&gt;"",ROW($N$2:$N$141)),ROW(N24))))</f>
        <v>#NUM!</v>
      </c>
      <c r="Y294" s="12" t="e">
        <f t="array" ref="Y294">IF(COUNTA($N$2:$N$141)&lt;ROW(N24),"",INDEX($Y$1:$Y$141,SMALL(IF($N$2:$N$141&lt;&gt;"",ROW($N$2:$N$141)),ROW(N24))))</f>
        <v>#NUM!</v>
      </c>
      <c r="Z294" s="12" t="e">
        <f t="array" ref="Z294">IF(COUNTA($N$2:$N$141)&lt;ROW(N24),"",INDEX($Z$1:$Z$141,SMALL(IF($N$2:$N$141&lt;&gt;"",ROW($N$2:$N$141)),ROW(N24))))</f>
        <v>#NUM!</v>
      </c>
      <c r="AA294" s="12" t="e">
        <f t="array" ref="AA294">IF(COUNTA($N$2:$N$141)&lt;ROW(N24),"",INDEX($AA$1:$AA$141,SMALL(IF($N$2:$N$141&lt;&gt;"",ROW($N$2:$N$141)),ROW(N24))))</f>
        <v>#NUM!</v>
      </c>
      <c r="AB294" s="12" t="e">
        <f t="array" ref="AB294">IF(COUNTA($N$2:$N$141)&lt;ROW(N24),"",INDEX($AB$1:$AB$141,SMALL(IF($N$2:$N$141&lt;&gt;"",ROW($N$2:$N$141)),ROW(N24))))</f>
        <v>#NUM!</v>
      </c>
      <c r="AC294" s="12" t="e">
        <f t="array" ref="AC294">IF(COUNTA($N$2:$N$141)&lt;ROW(N24),"",INDEX($AC$1:$AC$141,SMALL(IF($N$2:$N$141&lt;&gt;"",ROW($N$2:$N$141)),ROW(N24))))</f>
        <v>#NUM!</v>
      </c>
      <c r="AD294" s="12" t="e">
        <f t="array" ref="AD294">IF(COUNTA($N$2:$N$141)&lt;ROW(N24),"",INDEX($AD$1:$AD$141,SMALL(IF($N$2:$N$141&lt;&gt;"",ROW($N$2:$N$141)),ROW(N24))))</f>
        <v>#NUM!</v>
      </c>
      <c r="AE294" s="12" t="e">
        <f t="array" ref="AE294">IF(COUNTA($N$2:$N$141)&lt;ROW(N24),"",INDEX($AE$1:$AE$141,SMALL(IF($N$2:$N$141&lt;&gt;"",ROW($N$2:$N$141)),ROW(N24))))</f>
        <v>#NUM!</v>
      </c>
      <c r="AF294" s="12" t="e">
        <f t="array" ref="AF294">IF(COUNTA($N$2:$N$141)&lt;ROW(N24),"",INDEX($AF$1:$AF$141,SMALL(IF($N$2:$N$141&lt;&gt;"",ROW($N$2:$N$141)),ROW(N24))))</f>
        <v>#NUM!</v>
      </c>
      <c r="AG294" s="12" t="e">
        <f t="array" ref="AG294">IF(COUNTA($N$2:$N$141)&lt;ROW(N24),"",INDEX($AG$1:$AG$141,SMALL(IF($N$2:$N$141&lt;&gt;"",ROW($N$2:$N$141)),ROW(N24))))</f>
        <v>#NUM!</v>
      </c>
      <c r="AH294" s="12" t="e">
        <f t="array" ref="AH294">IF(COUNTA($N$2:$N$141)&lt;ROW(N24),"",INDEX($AH$1:$AH$141,SMALL(IF($N$2:$N$141&lt;&gt;"",ROW($N$2:$N$141)),ROW(N24))))</f>
        <v>#NUM!</v>
      </c>
      <c r="AI294" s="12" t="e">
        <f t="array" ref="AI294">IF(COUNTA($N$2:$N$141)&lt;ROW(N24),"",INDEX($AI$1:$AI$141,SMALL(IF($N$2:$N$141&lt;&gt;"",ROW($N$2:$N$141)),ROW(N24))))</f>
        <v>#NUM!</v>
      </c>
      <c r="AJ294" s="12" t="e">
        <f t="array" ref="AJ294">IF(COUNTA($N$2:$N$141)&lt;ROW(N24),"",INDEX($AJ$1:$AJ$141,SMALL(IF($N$2:$N$141&lt;&gt;"",ROW($N$2:$N$141)),ROW(N24))))</f>
        <v>#NUM!</v>
      </c>
      <c r="AK294" s="12" t="e">
        <f t="array" ref="AK294">IF(COUNTA($N$2:$N$141)&lt;ROW(N24),"",INDEX($AK$1:$AK$141,SMALL(IF($N$2:$N$141&lt;&gt;"",ROW($N$2:$N$141)),ROW(N24))))</f>
        <v>#NUM!</v>
      </c>
      <c r="AL294" s="12" t="e">
        <f t="array" ref="AL294">IF(COUNTA($N$2:$N$141)&lt;ROW(N24),"",INDEX($AL$1:$AL$141,SMALL(IF($N$2:$N$141&lt;&gt;"",ROW($N$2:$N$141)),ROW(N24))))</f>
        <v>#NUM!</v>
      </c>
      <c r="AM294" s="12" t="e">
        <f t="array" ref="AM294">IF(COUNTA($N$2:$N$141)&lt;ROW(N24),"",INDEX($AM$1:$AM$141,SMALL(IF($N$2:$N$141&lt;&gt;"",ROW($N$2:$N$141)),ROW(N24))))</f>
        <v>#NUM!</v>
      </c>
      <c r="AN294" s="12" t="e">
        <f t="array" ref="AN294">IF(COUNTA($N$2:$N$141)&lt;ROW(N24),"",INDEX($AN$1:$AN$141,SMALL(IF($N$2:$N$141&lt;&gt;"",ROW($N$2:$N$141)),ROW(N24))))</f>
        <v>#NUM!</v>
      </c>
      <c r="AO294" s="12" t="e">
        <f t="array" ref="AO294">IF(COUNTA($N$2:$N$141)&lt;ROW(N24),"",INDEX($AO$1:$AO$141,SMALL(IF($N$2:$N$141&lt;&gt;"",ROW($N$2:$N$141)),ROW(N24))))</f>
        <v>#NUM!</v>
      </c>
      <c r="AP294" s="12" t="e">
        <f t="array" ref="AP294">IF(COUNTA($N$2:$N$141)&lt;ROW(N24),"",INDEX($AP$1:$AP$141,SMALL(IF($N$2:$N$141&lt;&gt;"",ROW($N$2:$N$141)),ROW(N24))))</f>
        <v>#NUM!</v>
      </c>
      <c r="AQ294" s="12" t="e">
        <f t="array" ref="AQ294">IF(COUNTA($N$2:$N$141)&lt;ROW(N24),"",INDEX($AQ$1:$AQ$141,SMALL(IF($N$2:$N$141&lt;&gt;"",ROW($N$2:$N$141)),ROW(N24))))</f>
        <v>#NUM!</v>
      </c>
      <c r="AR294" s="12" t="e">
        <f t="array" ref="AR294">IF(COUNTA($N$2:$N$141)&lt;ROW(N24),"",INDEX($AR$1:$AR$141,SMALL(IF($N$2:$N$141&lt;&gt;"",ROW($N$2:$N$141)),ROW(N24))))</f>
        <v>#NUM!</v>
      </c>
      <c r="AS294" s="12" t="e">
        <f t="array" ref="AS294">IF(COUNTA($N$2:$N$141)&lt;ROW(N24),"",INDEX($AS$1:$AS$141,SMALL(IF($N$2:$N$141&lt;&gt;"",ROW($N$2:$N$141)),ROW(N24))))</f>
        <v>#NUM!</v>
      </c>
    </row>
    <row r="295" spans="10:45" ht="12.75" customHeight="1" x14ac:dyDescent="0.15">
      <c r="J295" s="12">
        <v>25</v>
      </c>
      <c r="K295" s="12" t="e">
        <f t="array" ref="K295">IF(COUNTA($N$2:$N$141)&lt;ROW(N25),"",INDEX($K$1:$K$141,SMALL(IF($N$2:$N$141&lt;&gt;"",ROW($N$2:$N$141)),ROW(N25))))</f>
        <v>#NUM!</v>
      </c>
      <c r="L295" s="12" t="e">
        <f t="array" ref="L295">IF(COUNTA($N$2:$N$141)&lt;ROW(N25),"",INDEX($L$1:$L$141,SMALL(IF($N$2:$N$141&lt;&gt;"",ROW($N$2:$N$141)),ROW(N25))))</f>
        <v>#NUM!</v>
      </c>
      <c r="M295" s="12" t="e">
        <f t="array" ref="M295">IF(COUNTA($N$2:$N$141)&lt;ROW(N25),"",INDEX($N$1:$N$141,SMALL(IF($N$2:$N$141&lt;&gt;"",ROW($N$2:$N$141)),ROW(N25))))</f>
        <v>#NUM!</v>
      </c>
      <c r="R295" s="12" t="e">
        <f t="array" ref="R295">IF(COUNTA($N$2:$N$141)&lt;ROW(N25),"",INDEX($R$1:$R$141,SMALL(IF($N$2:$N$141&lt;&gt;"",ROW($N$2:$N$141)),ROW(N25))))</f>
        <v>#NUM!</v>
      </c>
      <c r="S295" s="12" t="e">
        <f t="array" ref="S295">IF(COUNTA($N$2:$N$141)&lt;ROW(N25),"",INDEX($S$1:$S$141,SMALL(IF($N$2:$N$141&lt;&gt;"",ROW($N$2:$N$141)),ROW(N25))))</f>
        <v>#NUM!</v>
      </c>
      <c r="T295" s="12" t="e">
        <f t="array" ref="T295">IF(COUNTA($N$2:$N$141)&lt;ROW(N25),"",INDEX($T$1:$T$141,SMALL(IF($N$2:$N$141&lt;&gt;"",ROW($N$2:$N$141)),ROW(N25))))</f>
        <v>#NUM!</v>
      </c>
      <c r="U295" s="12" t="e">
        <f t="array" ref="U295">IF(COUNTA($N$2:$N$141)&lt;ROW(N25),"",INDEX($U$1:$U$141,SMALL(IF($N$2:$N$141&lt;&gt;"",ROW($N$2:$N$141)),ROW(N25))))</f>
        <v>#NUM!</v>
      </c>
      <c r="V295" s="12" t="e">
        <f t="array" ref="V295">IF(COUNTA($N$2:$N$141)&lt;ROW(N25),"",INDEX($V$1:$V$141,SMALL(IF($N$2:$N$141&lt;&gt;"",ROW($N$2:$N$141)),ROW(N25))))</f>
        <v>#NUM!</v>
      </c>
      <c r="W295" s="12" t="e">
        <f t="array" ref="W295">IF(COUNTA($N$2:$N$141)&lt;ROW(N25),"",INDEX($W$1:$W$141,SMALL(IF($N$2:$N$141&lt;&gt;"",ROW($N$2:$N$141)),ROW(N25))))</f>
        <v>#NUM!</v>
      </c>
      <c r="X295" s="12" t="e">
        <f t="array" ref="X295">IF(COUNTA($N$2:$N$141)&lt;ROW(N25),"",INDEX($X$1:$X$141,SMALL(IF($N$2:$N$141&lt;&gt;"",ROW($N$2:$N$141)),ROW(N25))))</f>
        <v>#NUM!</v>
      </c>
      <c r="Y295" s="12" t="e">
        <f t="array" ref="Y295">IF(COUNTA($N$2:$N$141)&lt;ROW(N25),"",INDEX($Y$1:$Y$141,SMALL(IF($N$2:$N$141&lt;&gt;"",ROW($N$2:$N$141)),ROW(N25))))</f>
        <v>#NUM!</v>
      </c>
      <c r="Z295" s="12" t="e">
        <f t="array" ref="Z295">IF(COUNTA($N$2:$N$141)&lt;ROW(N25),"",INDEX($Z$1:$Z$141,SMALL(IF($N$2:$N$141&lt;&gt;"",ROW($N$2:$N$141)),ROW(N25))))</f>
        <v>#NUM!</v>
      </c>
      <c r="AA295" s="12" t="e">
        <f t="array" ref="AA295">IF(COUNTA($N$2:$N$141)&lt;ROW(N25),"",INDEX($AA$1:$AA$141,SMALL(IF($N$2:$N$141&lt;&gt;"",ROW($N$2:$N$141)),ROW(N25))))</f>
        <v>#NUM!</v>
      </c>
      <c r="AB295" s="12" t="e">
        <f t="array" ref="AB295">IF(COUNTA($N$2:$N$141)&lt;ROW(N25),"",INDEX($AB$1:$AB$141,SMALL(IF($N$2:$N$141&lt;&gt;"",ROW($N$2:$N$141)),ROW(N25))))</f>
        <v>#NUM!</v>
      </c>
      <c r="AC295" s="12" t="e">
        <f t="array" ref="AC295">IF(COUNTA($N$2:$N$141)&lt;ROW(N25),"",INDEX($AC$1:$AC$141,SMALL(IF($N$2:$N$141&lt;&gt;"",ROW($N$2:$N$141)),ROW(N25))))</f>
        <v>#NUM!</v>
      </c>
      <c r="AD295" s="12" t="e">
        <f t="array" ref="AD295">IF(COUNTA($N$2:$N$141)&lt;ROW(N25),"",INDEX($AD$1:$AD$141,SMALL(IF($N$2:$N$141&lt;&gt;"",ROW($N$2:$N$141)),ROW(N25))))</f>
        <v>#NUM!</v>
      </c>
      <c r="AE295" s="12" t="e">
        <f t="array" ref="AE295">IF(COUNTA($N$2:$N$141)&lt;ROW(N25),"",INDEX($AE$1:$AE$141,SMALL(IF($N$2:$N$141&lt;&gt;"",ROW($N$2:$N$141)),ROW(N25))))</f>
        <v>#NUM!</v>
      </c>
      <c r="AF295" s="12" t="e">
        <f t="array" ref="AF295">IF(COUNTA($N$2:$N$141)&lt;ROW(N25),"",INDEX($AF$1:$AF$141,SMALL(IF($N$2:$N$141&lt;&gt;"",ROW($N$2:$N$141)),ROW(N25))))</f>
        <v>#NUM!</v>
      </c>
      <c r="AG295" s="12" t="e">
        <f t="array" ref="AG295">IF(COUNTA($N$2:$N$141)&lt;ROW(N25),"",INDEX($AG$1:$AG$141,SMALL(IF($N$2:$N$141&lt;&gt;"",ROW($N$2:$N$141)),ROW(N25))))</f>
        <v>#NUM!</v>
      </c>
      <c r="AH295" s="12" t="e">
        <f t="array" ref="AH295">IF(COUNTA($N$2:$N$141)&lt;ROW(N25),"",INDEX($AH$1:$AH$141,SMALL(IF($N$2:$N$141&lt;&gt;"",ROW($N$2:$N$141)),ROW(N25))))</f>
        <v>#NUM!</v>
      </c>
      <c r="AI295" s="12" t="e">
        <f t="array" ref="AI295">IF(COUNTA($N$2:$N$141)&lt;ROW(N25),"",INDEX($AI$1:$AI$141,SMALL(IF($N$2:$N$141&lt;&gt;"",ROW($N$2:$N$141)),ROW(N25))))</f>
        <v>#NUM!</v>
      </c>
      <c r="AJ295" s="12" t="e">
        <f t="array" ref="AJ295">IF(COUNTA($N$2:$N$141)&lt;ROW(N25),"",INDEX($AJ$1:$AJ$141,SMALL(IF($N$2:$N$141&lt;&gt;"",ROW($N$2:$N$141)),ROW(N25))))</f>
        <v>#NUM!</v>
      </c>
      <c r="AK295" s="12" t="e">
        <f t="array" ref="AK295">IF(COUNTA($N$2:$N$141)&lt;ROW(N25),"",INDEX($AK$1:$AK$141,SMALL(IF($N$2:$N$141&lt;&gt;"",ROW($N$2:$N$141)),ROW(N25))))</f>
        <v>#NUM!</v>
      </c>
      <c r="AL295" s="12" t="e">
        <f t="array" ref="AL295">IF(COUNTA($N$2:$N$141)&lt;ROW(N25),"",INDEX($AL$1:$AL$141,SMALL(IF($N$2:$N$141&lt;&gt;"",ROW($N$2:$N$141)),ROW(N25))))</f>
        <v>#NUM!</v>
      </c>
      <c r="AM295" s="12" t="e">
        <f t="array" ref="AM295">IF(COUNTA($N$2:$N$141)&lt;ROW(N25),"",INDEX($AM$1:$AM$141,SMALL(IF($N$2:$N$141&lt;&gt;"",ROW($N$2:$N$141)),ROW(N25))))</f>
        <v>#NUM!</v>
      </c>
      <c r="AN295" s="12" t="e">
        <f t="array" ref="AN295">IF(COUNTA($N$2:$N$141)&lt;ROW(N25),"",INDEX($AN$1:$AN$141,SMALL(IF($N$2:$N$141&lt;&gt;"",ROW($N$2:$N$141)),ROW(N25))))</f>
        <v>#NUM!</v>
      </c>
      <c r="AO295" s="12" t="e">
        <f t="array" ref="AO295">IF(COUNTA($N$2:$N$141)&lt;ROW(N25),"",INDEX($AO$1:$AO$141,SMALL(IF($N$2:$N$141&lt;&gt;"",ROW($N$2:$N$141)),ROW(N25))))</f>
        <v>#NUM!</v>
      </c>
      <c r="AP295" s="12" t="e">
        <f t="array" ref="AP295">IF(COUNTA($N$2:$N$141)&lt;ROW(N25),"",INDEX($AP$1:$AP$141,SMALL(IF($N$2:$N$141&lt;&gt;"",ROW($N$2:$N$141)),ROW(N25))))</f>
        <v>#NUM!</v>
      </c>
      <c r="AQ295" s="12" t="e">
        <f t="array" ref="AQ295">IF(COUNTA($N$2:$N$141)&lt;ROW(N25),"",INDEX($AQ$1:$AQ$141,SMALL(IF($N$2:$N$141&lt;&gt;"",ROW($N$2:$N$141)),ROW(N25))))</f>
        <v>#NUM!</v>
      </c>
      <c r="AR295" s="12" t="e">
        <f t="array" ref="AR295">IF(COUNTA($N$2:$N$141)&lt;ROW(N25),"",INDEX($AR$1:$AR$141,SMALL(IF($N$2:$N$141&lt;&gt;"",ROW($N$2:$N$141)),ROW(N25))))</f>
        <v>#NUM!</v>
      </c>
      <c r="AS295" s="12" t="e">
        <f t="array" ref="AS295">IF(COUNTA($N$2:$N$141)&lt;ROW(N25),"",INDEX($AS$1:$AS$141,SMALL(IF($N$2:$N$141&lt;&gt;"",ROW($N$2:$N$141)),ROW(N25))))</f>
        <v>#NUM!</v>
      </c>
    </row>
    <row r="296" spans="10:45" ht="12.75" customHeight="1" x14ac:dyDescent="0.15">
      <c r="J296" s="12">
        <v>26</v>
      </c>
      <c r="K296" s="12" t="e">
        <f t="array" ref="K296">IF(COUNTA($N$2:$N$141)&lt;ROW(N26),"",INDEX($K$1:$K$141,SMALL(IF($N$2:$N$141&lt;&gt;"",ROW($N$2:$N$141)),ROW(N26))))</f>
        <v>#NUM!</v>
      </c>
      <c r="L296" s="12" t="e">
        <f t="array" ref="L296">IF(COUNTA($N$2:$N$141)&lt;ROW(N26),"",INDEX($L$1:$L$141,SMALL(IF($N$2:$N$141&lt;&gt;"",ROW($N$2:$N$141)),ROW(N26))))</f>
        <v>#NUM!</v>
      </c>
      <c r="M296" s="12" t="e">
        <f t="array" ref="M296">IF(COUNTA($N$2:$N$141)&lt;ROW(N26),"",INDEX($N$1:$N$141,SMALL(IF($N$2:$N$141&lt;&gt;"",ROW($N$2:$N$141)),ROW(N26))))</f>
        <v>#NUM!</v>
      </c>
      <c r="R296" s="12" t="e">
        <f t="array" ref="R296">IF(COUNTA($N$2:$N$141)&lt;ROW(N26),"",INDEX($R$1:$R$141,SMALL(IF($N$2:$N$141&lt;&gt;"",ROW($N$2:$N$141)),ROW(N26))))</f>
        <v>#NUM!</v>
      </c>
      <c r="S296" s="12" t="e">
        <f t="array" ref="S296">IF(COUNTA($N$2:$N$141)&lt;ROW(N26),"",INDEX($S$1:$S$141,SMALL(IF($N$2:$N$141&lt;&gt;"",ROW($N$2:$N$141)),ROW(N26))))</f>
        <v>#NUM!</v>
      </c>
      <c r="T296" s="12" t="e">
        <f t="array" ref="T296">IF(COUNTA($N$2:$N$141)&lt;ROW(N26),"",INDEX($T$1:$T$141,SMALL(IF($N$2:$N$141&lt;&gt;"",ROW($N$2:$N$141)),ROW(N26))))</f>
        <v>#NUM!</v>
      </c>
      <c r="U296" s="12" t="e">
        <f t="array" ref="U296">IF(COUNTA($N$2:$N$141)&lt;ROW(N26),"",INDEX($U$1:$U$141,SMALL(IF($N$2:$N$141&lt;&gt;"",ROW($N$2:$N$141)),ROW(N26))))</f>
        <v>#NUM!</v>
      </c>
      <c r="V296" s="12" t="e">
        <f t="array" ref="V296">IF(COUNTA($N$2:$N$141)&lt;ROW(N26),"",INDEX($V$1:$V$141,SMALL(IF($N$2:$N$141&lt;&gt;"",ROW($N$2:$N$141)),ROW(N26))))</f>
        <v>#NUM!</v>
      </c>
      <c r="W296" s="12" t="e">
        <f t="array" ref="W296">IF(COUNTA($N$2:$N$141)&lt;ROW(N26),"",INDEX($W$1:$W$141,SMALL(IF($N$2:$N$141&lt;&gt;"",ROW($N$2:$N$141)),ROW(N26))))</f>
        <v>#NUM!</v>
      </c>
      <c r="X296" s="12" t="e">
        <f t="array" ref="X296">IF(COUNTA($N$2:$N$141)&lt;ROW(N26),"",INDEX($X$1:$X$141,SMALL(IF($N$2:$N$141&lt;&gt;"",ROW($N$2:$N$141)),ROW(N26))))</f>
        <v>#NUM!</v>
      </c>
      <c r="Y296" s="12" t="e">
        <f t="array" ref="Y296">IF(COUNTA($N$2:$N$141)&lt;ROW(N26),"",INDEX($Y$1:$Y$141,SMALL(IF($N$2:$N$141&lt;&gt;"",ROW($N$2:$N$141)),ROW(N26))))</f>
        <v>#NUM!</v>
      </c>
      <c r="Z296" s="12" t="e">
        <f t="array" ref="Z296">IF(COUNTA($N$2:$N$141)&lt;ROW(N26),"",INDEX($Z$1:$Z$141,SMALL(IF($N$2:$N$141&lt;&gt;"",ROW($N$2:$N$141)),ROW(N26))))</f>
        <v>#NUM!</v>
      </c>
      <c r="AA296" s="12" t="e">
        <f t="array" ref="AA296">IF(COUNTA($N$2:$N$141)&lt;ROW(N26),"",INDEX($AA$1:$AA$141,SMALL(IF($N$2:$N$141&lt;&gt;"",ROW($N$2:$N$141)),ROW(N26))))</f>
        <v>#NUM!</v>
      </c>
      <c r="AB296" s="12" t="e">
        <f t="array" ref="AB296">IF(COUNTA($N$2:$N$141)&lt;ROW(N26),"",INDEX($AB$1:$AB$141,SMALL(IF($N$2:$N$141&lt;&gt;"",ROW($N$2:$N$141)),ROW(N26))))</f>
        <v>#NUM!</v>
      </c>
      <c r="AC296" s="12" t="e">
        <f t="array" ref="AC296">IF(COUNTA($N$2:$N$141)&lt;ROW(N26),"",INDEX($AC$1:$AC$141,SMALL(IF($N$2:$N$141&lt;&gt;"",ROW($N$2:$N$141)),ROW(N26))))</f>
        <v>#NUM!</v>
      </c>
      <c r="AD296" s="12" t="e">
        <f t="array" ref="AD296">IF(COUNTA($N$2:$N$141)&lt;ROW(N26),"",INDEX($AD$1:$AD$141,SMALL(IF($N$2:$N$141&lt;&gt;"",ROW($N$2:$N$141)),ROW(N26))))</f>
        <v>#NUM!</v>
      </c>
      <c r="AE296" s="12" t="e">
        <f t="array" ref="AE296">IF(COUNTA($N$2:$N$141)&lt;ROW(N26),"",INDEX($AE$1:$AE$141,SMALL(IF($N$2:$N$141&lt;&gt;"",ROW($N$2:$N$141)),ROW(N26))))</f>
        <v>#NUM!</v>
      </c>
      <c r="AF296" s="12" t="e">
        <f t="array" ref="AF296">IF(COUNTA($N$2:$N$141)&lt;ROW(N26),"",INDEX($AF$1:$AF$141,SMALL(IF($N$2:$N$141&lt;&gt;"",ROW($N$2:$N$141)),ROW(N26))))</f>
        <v>#NUM!</v>
      </c>
      <c r="AG296" s="12" t="e">
        <f t="array" ref="AG296">IF(COUNTA($N$2:$N$141)&lt;ROW(N26),"",INDEX($AG$1:$AG$141,SMALL(IF($N$2:$N$141&lt;&gt;"",ROW($N$2:$N$141)),ROW(N26))))</f>
        <v>#NUM!</v>
      </c>
      <c r="AH296" s="12" t="e">
        <f t="array" ref="AH296">IF(COUNTA($N$2:$N$141)&lt;ROW(N26),"",INDEX($AH$1:$AH$141,SMALL(IF($N$2:$N$141&lt;&gt;"",ROW($N$2:$N$141)),ROW(N26))))</f>
        <v>#NUM!</v>
      </c>
      <c r="AI296" s="12" t="e">
        <f t="array" ref="AI296">IF(COUNTA($N$2:$N$141)&lt;ROW(N26),"",INDEX($AI$1:$AI$141,SMALL(IF($N$2:$N$141&lt;&gt;"",ROW($N$2:$N$141)),ROW(N26))))</f>
        <v>#NUM!</v>
      </c>
      <c r="AJ296" s="12" t="e">
        <f t="array" ref="AJ296">IF(COUNTA($N$2:$N$141)&lt;ROW(N26),"",INDEX($AJ$1:$AJ$141,SMALL(IF($N$2:$N$141&lt;&gt;"",ROW($N$2:$N$141)),ROW(N26))))</f>
        <v>#NUM!</v>
      </c>
      <c r="AK296" s="12" t="e">
        <f t="array" ref="AK296">IF(COUNTA($N$2:$N$141)&lt;ROW(N26),"",INDEX($AK$1:$AK$141,SMALL(IF($N$2:$N$141&lt;&gt;"",ROW($N$2:$N$141)),ROW(N26))))</f>
        <v>#NUM!</v>
      </c>
      <c r="AL296" s="12" t="e">
        <f t="array" ref="AL296">IF(COUNTA($N$2:$N$141)&lt;ROW(N26),"",INDEX($AL$1:$AL$141,SMALL(IF($N$2:$N$141&lt;&gt;"",ROW($N$2:$N$141)),ROW(N26))))</f>
        <v>#NUM!</v>
      </c>
      <c r="AM296" s="12" t="e">
        <f t="array" ref="AM296">IF(COUNTA($N$2:$N$141)&lt;ROW(N26),"",INDEX($AM$1:$AM$141,SMALL(IF($N$2:$N$141&lt;&gt;"",ROW($N$2:$N$141)),ROW(N26))))</f>
        <v>#NUM!</v>
      </c>
      <c r="AN296" s="12" t="e">
        <f t="array" ref="AN296">IF(COUNTA($N$2:$N$141)&lt;ROW(N26),"",INDEX($AN$1:$AN$141,SMALL(IF($N$2:$N$141&lt;&gt;"",ROW($N$2:$N$141)),ROW(N26))))</f>
        <v>#NUM!</v>
      </c>
      <c r="AO296" s="12" t="e">
        <f t="array" ref="AO296">IF(COUNTA($N$2:$N$141)&lt;ROW(N26),"",INDEX($AO$1:$AO$141,SMALL(IF($N$2:$N$141&lt;&gt;"",ROW($N$2:$N$141)),ROW(N26))))</f>
        <v>#NUM!</v>
      </c>
      <c r="AP296" s="12" t="e">
        <f t="array" ref="AP296">IF(COUNTA($N$2:$N$141)&lt;ROW(N26),"",INDEX($AP$1:$AP$141,SMALL(IF($N$2:$N$141&lt;&gt;"",ROW($N$2:$N$141)),ROW(N26))))</f>
        <v>#NUM!</v>
      </c>
      <c r="AQ296" s="12" t="e">
        <f t="array" ref="AQ296">IF(COUNTA($N$2:$N$141)&lt;ROW(N26),"",INDEX($AQ$1:$AQ$141,SMALL(IF($N$2:$N$141&lt;&gt;"",ROW($N$2:$N$141)),ROW(N26))))</f>
        <v>#NUM!</v>
      </c>
      <c r="AR296" s="12" t="e">
        <f t="array" ref="AR296">IF(COUNTA($N$2:$N$141)&lt;ROW(N26),"",INDEX($AR$1:$AR$141,SMALL(IF($N$2:$N$141&lt;&gt;"",ROW($N$2:$N$141)),ROW(N26))))</f>
        <v>#NUM!</v>
      </c>
      <c r="AS296" s="12" t="e">
        <f t="array" ref="AS296">IF(COUNTA($N$2:$N$141)&lt;ROW(N26),"",INDEX($AS$1:$AS$141,SMALL(IF($N$2:$N$141&lt;&gt;"",ROW($N$2:$N$141)),ROW(N26))))</f>
        <v>#NUM!</v>
      </c>
    </row>
    <row r="297" spans="10:45" ht="12.75" customHeight="1" x14ac:dyDescent="0.15">
      <c r="J297" s="12">
        <v>27</v>
      </c>
      <c r="K297" s="12" t="e">
        <f t="array" ref="K297">IF(COUNTA($N$2:$N$141)&lt;ROW(N27),"",INDEX($K$1:$K$141,SMALL(IF($N$2:$N$141&lt;&gt;"",ROW($N$2:$N$141)),ROW(N27))))</f>
        <v>#NUM!</v>
      </c>
      <c r="L297" s="12" t="e">
        <f t="array" ref="L297">IF(COUNTA($N$2:$N$141)&lt;ROW(N27),"",INDEX($L$1:$L$141,SMALL(IF($N$2:$N$141&lt;&gt;"",ROW($N$2:$N$141)),ROW(N27))))</f>
        <v>#NUM!</v>
      </c>
      <c r="M297" s="12" t="e">
        <f t="array" ref="M297">IF(COUNTA($N$2:$N$141)&lt;ROW(N27),"",INDEX($N$1:$N$141,SMALL(IF($N$2:$N$141&lt;&gt;"",ROW($N$2:$N$141)),ROW(N27))))</f>
        <v>#NUM!</v>
      </c>
      <c r="R297" s="12" t="e">
        <f t="array" ref="R297">IF(COUNTA($N$2:$N$141)&lt;ROW(N27),"",INDEX($R$1:$R$141,SMALL(IF($N$2:$N$141&lt;&gt;"",ROW($N$2:$N$141)),ROW(N27))))</f>
        <v>#NUM!</v>
      </c>
      <c r="S297" s="12" t="e">
        <f t="array" ref="S297">IF(COUNTA($N$2:$N$141)&lt;ROW(N27),"",INDEX($S$1:$S$141,SMALL(IF($N$2:$N$141&lt;&gt;"",ROW($N$2:$N$141)),ROW(N27))))</f>
        <v>#NUM!</v>
      </c>
      <c r="T297" s="12" t="e">
        <f t="array" ref="T297">IF(COUNTA($N$2:$N$141)&lt;ROW(N27),"",INDEX($T$1:$T$141,SMALL(IF($N$2:$N$141&lt;&gt;"",ROW($N$2:$N$141)),ROW(N27))))</f>
        <v>#NUM!</v>
      </c>
      <c r="U297" s="12" t="e">
        <f t="array" ref="U297">IF(COUNTA($N$2:$N$141)&lt;ROW(N27),"",INDEX($U$1:$U$141,SMALL(IF($N$2:$N$141&lt;&gt;"",ROW($N$2:$N$141)),ROW(N27))))</f>
        <v>#NUM!</v>
      </c>
      <c r="V297" s="12" t="e">
        <f t="array" ref="V297">IF(COUNTA($N$2:$N$141)&lt;ROW(N27),"",INDEX($V$1:$V$141,SMALL(IF($N$2:$N$141&lt;&gt;"",ROW($N$2:$N$141)),ROW(N27))))</f>
        <v>#NUM!</v>
      </c>
      <c r="W297" s="12" t="e">
        <f t="array" ref="W297">IF(COUNTA($N$2:$N$141)&lt;ROW(N27),"",INDEX($W$1:$W$141,SMALL(IF($N$2:$N$141&lt;&gt;"",ROW($N$2:$N$141)),ROW(N27))))</f>
        <v>#NUM!</v>
      </c>
      <c r="X297" s="12" t="e">
        <f t="array" ref="X297">IF(COUNTA($N$2:$N$141)&lt;ROW(N27),"",INDEX($X$1:$X$141,SMALL(IF($N$2:$N$141&lt;&gt;"",ROW($N$2:$N$141)),ROW(N27))))</f>
        <v>#NUM!</v>
      </c>
      <c r="Y297" s="12" t="e">
        <f t="array" ref="Y297">IF(COUNTA($N$2:$N$141)&lt;ROW(N27),"",INDEX($Y$1:$Y$141,SMALL(IF($N$2:$N$141&lt;&gt;"",ROW($N$2:$N$141)),ROW(N27))))</f>
        <v>#NUM!</v>
      </c>
      <c r="Z297" s="12" t="e">
        <f t="array" ref="Z297">IF(COUNTA($N$2:$N$141)&lt;ROW(N27),"",INDEX($Z$1:$Z$141,SMALL(IF($N$2:$N$141&lt;&gt;"",ROW($N$2:$N$141)),ROW(N27))))</f>
        <v>#NUM!</v>
      </c>
      <c r="AA297" s="12" t="e">
        <f t="array" ref="AA297">IF(COUNTA($N$2:$N$141)&lt;ROW(N27),"",INDEX($AA$1:$AA$141,SMALL(IF($N$2:$N$141&lt;&gt;"",ROW($N$2:$N$141)),ROW(N27))))</f>
        <v>#NUM!</v>
      </c>
      <c r="AB297" s="12" t="e">
        <f t="array" ref="AB297">IF(COUNTA($N$2:$N$141)&lt;ROW(N27),"",INDEX($AB$1:$AB$141,SMALL(IF($N$2:$N$141&lt;&gt;"",ROW($N$2:$N$141)),ROW(N27))))</f>
        <v>#NUM!</v>
      </c>
      <c r="AC297" s="12" t="e">
        <f t="array" ref="AC297">IF(COUNTA($N$2:$N$141)&lt;ROW(N27),"",INDEX($AC$1:$AC$141,SMALL(IF($N$2:$N$141&lt;&gt;"",ROW($N$2:$N$141)),ROW(N27))))</f>
        <v>#NUM!</v>
      </c>
      <c r="AD297" s="12" t="e">
        <f t="array" ref="AD297">IF(COUNTA($N$2:$N$141)&lt;ROW(N27),"",INDEX($AD$1:$AD$141,SMALL(IF($N$2:$N$141&lt;&gt;"",ROW($N$2:$N$141)),ROW(N27))))</f>
        <v>#NUM!</v>
      </c>
      <c r="AE297" s="12" t="e">
        <f t="array" ref="AE297">IF(COUNTA($N$2:$N$141)&lt;ROW(N27),"",INDEX($AE$1:$AE$141,SMALL(IF($N$2:$N$141&lt;&gt;"",ROW($N$2:$N$141)),ROW(N27))))</f>
        <v>#NUM!</v>
      </c>
      <c r="AF297" s="12" t="e">
        <f t="array" ref="AF297">IF(COUNTA($N$2:$N$141)&lt;ROW(N27),"",INDEX($AF$1:$AF$141,SMALL(IF($N$2:$N$141&lt;&gt;"",ROW($N$2:$N$141)),ROW(N27))))</f>
        <v>#NUM!</v>
      </c>
      <c r="AG297" s="12" t="e">
        <f t="array" ref="AG297">IF(COUNTA($N$2:$N$141)&lt;ROW(N27),"",INDEX($AG$1:$AG$141,SMALL(IF($N$2:$N$141&lt;&gt;"",ROW($N$2:$N$141)),ROW(N27))))</f>
        <v>#NUM!</v>
      </c>
      <c r="AH297" s="12" t="e">
        <f t="array" ref="AH297">IF(COUNTA($N$2:$N$141)&lt;ROW(N27),"",INDEX($AH$1:$AH$141,SMALL(IF($N$2:$N$141&lt;&gt;"",ROW($N$2:$N$141)),ROW(N27))))</f>
        <v>#NUM!</v>
      </c>
      <c r="AI297" s="12" t="e">
        <f t="array" ref="AI297">IF(COUNTA($N$2:$N$141)&lt;ROW(N27),"",INDEX($AI$1:$AI$141,SMALL(IF($N$2:$N$141&lt;&gt;"",ROW($N$2:$N$141)),ROW(N27))))</f>
        <v>#NUM!</v>
      </c>
      <c r="AJ297" s="12" t="e">
        <f t="array" ref="AJ297">IF(COUNTA($N$2:$N$141)&lt;ROW(N27),"",INDEX($AJ$1:$AJ$141,SMALL(IF($N$2:$N$141&lt;&gt;"",ROW($N$2:$N$141)),ROW(N27))))</f>
        <v>#NUM!</v>
      </c>
      <c r="AK297" s="12" t="e">
        <f t="array" ref="AK297">IF(COUNTA($N$2:$N$141)&lt;ROW(N27),"",INDEX($AK$1:$AK$141,SMALL(IF($N$2:$N$141&lt;&gt;"",ROW($N$2:$N$141)),ROW(N27))))</f>
        <v>#NUM!</v>
      </c>
      <c r="AL297" s="12" t="e">
        <f t="array" ref="AL297">IF(COUNTA($N$2:$N$141)&lt;ROW(N27),"",INDEX($AL$1:$AL$141,SMALL(IF($N$2:$N$141&lt;&gt;"",ROW($N$2:$N$141)),ROW(N27))))</f>
        <v>#NUM!</v>
      </c>
      <c r="AM297" s="12" t="e">
        <f t="array" ref="AM297">IF(COUNTA($N$2:$N$141)&lt;ROW(N27),"",INDEX($AM$1:$AM$141,SMALL(IF($N$2:$N$141&lt;&gt;"",ROW($N$2:$N$141)),ROW(N27))))</f>
        <v>#NUM!</v>
      </c>
      <c r="AN297" s="12" t="e">
        <f t="array" ref="AN297">IF(COUNTA($N$2:$N$141)&lt;ROW(N27),"",INDEX($AN$1:$AN$141,SMALL(IF($N$2:$N$141&lt;&gt;"",ROW($N$2:$N$141)),ROW(N27))))</f>
        <v>#NUM!</v>
      </c>
      <c r="AO297" s="12" t="e">
        <f t="array" ref="AO297">IF(COUNTA($N$2:$N$141)&lt;ROW(N27),"",INDEX($AO$1:$AO$141,SMALL(IF($N$2:$N$141&lt;&gt;"",ROW($N$2:$N$141)),ROW(N27))))</f>
        <v>#NUM!</v>
      </c>
      <c r="AP297" s="12" t="e">
        <f t="array" ref="AP297">IF(COUNTA($N$2:$N$141)&lt;ROW(N27),"",INDEX($AP$1:$AP$141,SMALL(IF($N$2:$N$141&lt;&gt;"",ROW($N$2:$N$141)),ROW(N27))))</f>
        <v>#NUM!</v>
      </c>
      <c r="AQ297" s="12" t="e">
        <f t="array" ref="AQ297">IF(COUNTA($N$2:$N$141)&lt;ROW(N27),"",INDEX($AQ$1:$AQ$141,SMALL(IF($N$2:$N$141&lt;&gt;"",ROW($N$2:$N$141)),ROW(N27))))</f>
        <v>#NUM!</v>
      </c>
      <c r="AR297" s="12" t="e">
        <f t="array" ref="AR297">IF(COUNTA($N$2:$N$141)&lt;ROW(N27),"",INDEX($AR$1:$AR$141,SMALL(IF($N$2:$N$141&lt;&gt;"",ROW($N$2:$N$141)),ROW(N27))))</f>
        <v>#NUM!</v>
      </c>
      <c r="AS297" s="12" t="e">
        <f t="array" ref="AS297">IF(COUNTA($N$2:$N$141)&lt;ROW(N27),"",INDEX($AS$1:$AS$141,SMALL(IF($N$2:$N$141&lt;&gt;"",ROW($N$2:$N$141)),ROW(N27))))</f>
        <v>#NUM!</v>
      </c>
    </row>
    <row r="298" spans="10:45" ht="12.75" customHeight="1" x14ac:dyDescent="0.15">
      <c r="J298" s="12">
        <v>28</v>
      </c>
      <c r="K298" s="12" t="e">
        <f t="array" ref="K298">IF(COUNTA($N$2:$N$141)&lt;ROW(N28),"",INDEX($K$1:$K$141,SMALL(IF($N$2:$N$141&lt;&gt;"",ROW($N$2:$N$141)),ROW(N28))))</f>
        <v>#NUM!</v>
      </c>
      <c r="L298" s="12" t="e">
        <f t="array" ref="L298">IF(COUNTA($N$2:$N$141)&lt;ROW(N28),"",INDEX($L$1:$L$141,SMALL(IF($N$2:$N$141&lt;&gt;"",ROW($N$2:$N$141)),ROW(N28))))</f>
        <v>#NUM!</v>
      </c>
      <c r="M298" s="12" t="e">
        <f t="array" ref="M298">IF(COUNTA($N$2:$N$141)&lt;ROW(N28),"",INDEX($N$1:$N$141,SMALL(IF($N$2:$N$141&lt;&gt;"",ROW($N$2:$N$141)),ROW(N28))))</f>
        <v>#NUM!</v>
      </c>
      <c r="R298" s="12" t="e">
        <f t="array" ref="R298">IF(COUNTA($N$2:$N$141)&lt;ROW(N28),"",INDEX($R$1:$R$141,SMALL(IF($N$2:$N$141&lt;&gt;"",ROW($N$2:$N$141)),ROW(N28))))</f>
        <v>#NUM!</v>
      </c>
      <c r="S298" s="12" t="e">
        <f t="array" ref="S298">IF(COUNTA($N$2:$N$141)&lt;ROW(N28),"",INDEX($S$1:$S$141,SMALL(IF($N$2:$N$141&lt;&gt;"",ROW($N$2:$N$141)),ROW(N28))))</f>
        <v>#NUM!</v>
      </c>
      <c r="T298" s="12" t="e">
        <f t="array" ref="T298">IF(COUNTA($N$2:$N$141)&lt;ROW(N28),"",INDEX($T$1:$T$141,SMALL(IF($N$2:$N$141&lt;&gt;"",ROW($N$2:$N$141)),ROW(N28))))</f>
        <v>#NUM!</v>
      </c>
      <c r="U298" s="12" t="e">
        <f t="array" ref="U298">IF(COUNTA($N$2:$N$141)&lt;ROW(N28),"",INDEX($U$1:$U$141,SMALL(IF($N$2:$N$141&lt;&gt;"",ROW($N$2:$N$141)),ROW(N28))))</f>
        <v>#NUM!</v>
      </c>
      <c r="V298" s="12" t="e">
        <f t="array" ref="V298">IF(COUNTA($N$2:$N$141)&lt;ROW(N28),"",INDEX($V$1:$V$141,SMALL(IF($N$2:$N$141&lt;&gt;"",ROW($N$2:$N$141)),ROW(N28))))</f>
        <v>#NUM!</v>
      </c>
      <c r="W298" s="12" t="e">
        <f t="array" ref="W298">IF(COUNTA($N$2:$N$141)&lt;ROW(N28),"",INDEX($W$1:$W$141,SMALL(IF($N$2:$N$141&lt;&gt;"",ROW($N$2:$N$141)),ROW(N28))))</f>
        <v>#NUM!</v>
      </c>
      <c r="X298" s="12" t="e">
        <f t="array" ref="X298">IF(COUNTA($N$2:$N$141)&lt;ROW(N28),"",INDEX($X$1:$X$141,SMALL(IF($N$2:$N$141&lt;&gt;"",ROW($N$2:$N$141)),ROW(N28))))</f>
        <v>#NUM!</v>
      </c>
      <c r="Y298" s="12" t="e">
        <f t="array" ref="Y298">IF(COUNTA($N$2:$N$141)&lt;ROW(N28),"",INDEX($Y$1:$Y$141,SMALL(IF($N$2:$N$141&lt;&gt;"",ROW($N$2:$N$141)),ROW(N28))))</f>
        <v>#NUM!</v>
      </c>
      <c r="Z298" s="12" t="e">
        <f t="array" ref="Z298">IF(COUNTA($N$2:$N$141)&lt;ROW(N28),"",INDEX($Z$1:$Z$141,SMALL(IF($N$2:$N$141&lt;&gt;"",ROW($N$2:$N$141)),ROW(N28))))</f>
        <v>#NUM!</v>
      </c>
      <c r="AA298" s="12" t="e">
        <f t="array" ref="AA298">IF(COUNTA($N$2:$N$141)&lt;ROW(N28),"",INDEX($AA$1:$AA$141,SMALL(IF($N$2:$N$141&lt;&gt;"",ROW($N$2:$N$141)),ROW(N28))))</f>
        <v>#NUM!</v>
      </c>
      <c r="AB298" s="12" t="e">
        <f t="array" ref="AB298">IF(COUNTA($N$2:$N$141)&lt;ROW(N28),"",INDEX($AB$1:$AB$141,SMALL(IF($N$2:$N$141&lt;&gt;"",ROW($N$2:$N$141)),ROW(N28))))</f>
        <v>#NUM!</v>
      </c>
      <c r="AC298" s="12" t="e">
        <f t="array" ref="AC298">IF(COUNTA($N$2:$N$141)&lt;ROW(N28),"",INDEX($AC$1:$AC$141,SMALL(IF($N$2:$N$141&lt;&gt;"",ROW($N$2:$N$141)),ROW(N28))))</f>
        <v>#NUM!</v>
      </c>
      <c r="AD298" s="12" t="e">
        <f t="array" ref="AD298">IF(COUNTA($N$2:$N$141)&lt;ROW(N28),"",INDEX($AD$1:$AD$141,SMALL(IF($N$2:$N$141&lt;&gt;"",ROW($N$2:$N$141)),ROW(N28))))</f>
        <v>#NUM!</v>
      </c>
      <c r="AE298" s="12" t="e">
        <f t="array" ref="AE298">IF(COUNTA($N$2:$N$141)&lt;ROW(N28),"",INDEX($AE$1:$AE$141,SMALL(IF($N$2:$N$141&lt;&gt;"",ROW($N$2:$N$141)),ROW(N28))))</f>
        <v>#NUM!</v>
      </c>
      <c r="AF298" s="12" t="e">
        <f t="array" ref="AF298">IF(COUNTA($N$2:$N$141)&lt;ROW(N28),"",INDEX($AF$1:$AF$141,SMALL(IF($N$2:$N$141&lt;&gt;"",ROW($N$2:$N$141)),ROW(N28))))</f>
        <v>#NUM!</v>
      </c>
      <c r="AG298" s="12" t="e">
        <f t="array" ref="AG298">IF(COUNTA($N$2:$N$141)&lt;ROW(N28),"",INDEX($AG$1:$AG$141,SMALL(IF($N$2:$N$141&lt;&gt;"",ROW($N$2:$N$141)),ROW(N28))))</f>
        <v>#NUM!</v>
      </c>
      <c r="AH298" s="12" t="e">
        <f t="array" ref="AH298">IF(COUNTA($N$2:$N$141)&lt;ROW(N28),"",INDEX($AH$1:$AH$141,SMALL(IF($N$2:$N$141&lt;&gt;"",ROW($N$2:$N$141)),ROW(N28))))</f>
        <v>#NUM!</v>
      </c>
      <c r="AI298" s="12" t="e">
        <f t="array" ref="AI298">IF(COUNTA($N$2:$N$141)&lt;ROW(N28),"",INDEX($AI$1:$AI$141,SMALL(IF($N$2:$N$141&lt;&gt;"",ROW($N$2:$N$141)),ROW(N28))))</f>
        <v>#NUM!</v>
      </c>
      <c r="AJ298" s="12" t="e">
        <f t="array" ref="AJ298">IF(COUNTA($N$2:$N$141)&lt;ROW(N28),"",INDEX($AJ$1:$AJ$141,SMALL(IF($N$2:$N$141&lt;&gt;"",ROW($N$2:$N$141)),ROW(N28))))</f>
        <v>#NUM!</v>
      </c>
      <c r="AK298" s="12" t="e">
        <f t="array" ref="AK298">IF(COUNTA($N$2:$N$141)&lt;ROW(N28),"",INDEX($AK$1:$AK$141,SMALL(IF($N$2:$N$141&lt;&gt;"",ROW($N$2:$N$141)),ROW(N28))))</f>
        <v>#NUM!</v>
      </c>
      <c r="AL298" s="12" t="e">
        <f t="array" ref="AL298">IF(COUNTA($N$2:$N$141)&lt;ROW(N28),"",INDEX($AL$1:$AL$141,SMALL(IF($N$2:$N$141&lt;&gt;"",ROW($N$2:$N$141)),ROW(N28))))</f>
        <v>#NUM!</v>
      </c>
      <c r="AM298" s="12" t="e">
        <f t="array" ref="AM298">IF(COUNTA($N$2:$N$141)&lt;ROW(N28),"",INDEX($AM$1:$AM$141,SMALL(IF($N$2:$N$141&lt;&gt;"",ROW($N$2:$N$141)),ROW(N28))))</f>
        <v>#NUM!</v>
      </c>
      <c r="AN298" s="12" t="e">
        <f t="array" ref="AN298">IF(COUNTA($N$2:$N$141)&lt;ROW(N28),"",INDEX($AN$1:$AN$141,SMALL(IF($N$2:$N$141&lt;&gt;"",ROW($N$2:$N$141)),ROW(N28))))</f>
        <v>#NUM!</v>
      </c>
      <c r="AO298" s="12" t="e">
        <f t="array" ref="AO298">IF(COUNTA($N$2:$N$141)&lt;ROW(N28),"",INDEX($AO$1:$AO$141,SMALL(IF($N$2:$N$141&lt;&gt;"",ROW($N$2:$N$141)),ROW(N28))))</f>
        <v>#NUM!</v>
      </c>
      <c r="AP298" s="12" t="e">
        <f t="array" ref="AP298">IF(COUNTA($N$2:$N$141)&lt;ROW(N28),"",INDEX($AP$1:$AP$141,SMALL(IF($N$2:$N$141&lt;&gt;"",ROW($N$2:$N$141)),ROW(N28))))</f>
        <v>#NUM!</v>
      </c>
      <c r="AQ298" s="12" t="e">
        <f t="array" ref="AQ298">IF(COUNTA($N$2:$N$141)&lt;ROW(N28),"",INDEX($AQ$1:$AQ$141,SMALL(IF($N$2:$N$141&lt;&gt;"",ROW($N$2:$N$141)),ROW(N28))))</f>
        <v>#NUM!</v>
      </c>
      <c r="AR298" s="12" t="e">
        <f t="array" ref="AR298">IF(COUNTA($N$2:$N$141)&lt;ROW(N28),"",INDEX($AR$1:$AR$141,SMALL(IF($N$2:$N$141&lt;&gt;"",ROW($N$2:$N$141)),ROW(N28))))</f>
        <v>#NUM!</v>
      </c>
      <c r="AS298" s="12" t="e">
        <f t="array" ref="AS298">IF(COUNTA($N$2:$N$141)&lt;ROW(N28),"",INDEX($AS$1:$AS$141,SMALL(IF($N$2:$N$141&lt;&gt;"",ROW($N$2:$N$141)),ROW(N28))))</f>
        <v>#NUM!</v>
      </c>
    </row>
    <row r="299" spans="10:45" ht="12.75" customHeight="1" x14ac:dyDescent="0.15">
      <c r="J299" s="12">
        <v>29</v>
      </c>
      <c r="K299" s="12" t="e">
        <f t="array" ref="K299">IF(COUNTA($N$2:$N$141)&lt;ROW(N29),"",INDEX($K$1:$K$141,SMALL(IF($N$2:$N$141&lt;&gt;"",ROW($N$2:$N$141)),ROW(N29))))</f>
        <v>#NUM!</v>
      </c>
      <c r="L299" s="12" t="e">
        <f t="array" ref="L299">IF(COUNTA($N$2:$N$141)&lt;ROW(N29),"",INDEX($L$1:$L$141,SMALL(IF($N$2:$N$141&lt;&gt;"",ROW($N$2:$N$141)),ROW(N29))))</f>
        <v>#NUM!</v>
      </c>
      <c r="M299" s="12" t="e">
        <f t="array" ref="M299">IF(COUNTA($N$2:$N$141)&lt;ROW(N29),"",INDEX($N$1:$N$141,SMALL(IF($N$2:$N$141&lt;&gt;"",ROW($N$2:$N$141)),ROW(N29))))</f>
        <v>#NUM!</v>
      </c>
      <c r="R299" s="12" t="e">
        <f t="array" ref="R299">IF(COUNTA($N$2:$N$141)&lt;ROW(N29),"",INDEX($R$1:$R$141,SMALL(IF($N$2:$N$141&lt;&gt;"",ROW($N$2:$N$141)),ROW(N29))))</f>
        <v>#NUM!</v>
      </c>
      <c r="S299" s="12" t="e">
        <f t="array" ref="S299">IF(COUNTA($N$2:$N$141)&lt;ROW(N29),"",INDEX($S$1:$S$141,SMALL(IF($N$2:$N$141&lt;&gt;"",ROW($N$2:$N$141)),ROW(N29))))</f>
        <v>#NUM!</v>
      </c>
      <c r="T299" s="12" t="e">
        <f t="array" ref="T299">IF(COUNTA($N$2:$N$141)&lt;ROW(N29),"",INDEX($T$1:$T$141,SMALL(IF($N$2:$N$141&lt;&gt;"",ROW($N$2:$N$141)),ROW(N29))))</f>
        <v>#NUM!</v>
      </c>
      <c r="U299" s="12" t="e">
        <f t="array" ref="U299">IF(COUNTA($N$2:$N$141)&lt;ROW(N29),"",INDEX($U$1:$U$141,SMALL(IF($N$2:$N$141&lt;&gt;"",ROW($N$2:$N$141)),ROW(N29))))</f>
        <v>#NUM!</v>
      </c>
      <c r="V299" s="12" t="e">
        <f t="array" ref="V299">IF(COUNTA($N$2:$N$141)&lt;ROW(N29),"",INDEX($V$1:$V$141,SMALL(IF($N$2:$N$141&lt;&gt;"",ROW($N$2:$N$141)),ROW(N29))))</f>
        <v>#NUM!</v>
      </c>
      <c r="W299" s="12" t="e">
        <f t="array" ref="W299">IF(COUNTA($N$2:$N$141)&lt;ROW(N29),"",INDEX($W$1:$W$141,SMALL(IF($N$2:$N$141&lt;&gt;"",ROW($N$2:$N$141)),ROW(N29))))</f>
        <v>#NUM!</v>
      </c>
      <c r="X299" s="12" t="e">
        <f t="array" ref="X299">IF(COUNTA($N$2:$N$141)&lt;ROW(N29),"",INDEX($X$1:$X$141,SMALL(IF($N$2:$N$141&lt;&gt;"",ROW($N$2:$N$141)),ROW(N29))))</f>
        <v>#NUM!</v>
      </c>
      <c r="Y299" s="12" t="e">
        <f t="array" ref="Y299">IF(COUNTA($N$2:$N$141)&lt;ROW(N29),"",INDEX($Y$1:$Y$141,SMALL(IF($N$2:$N$141&lt;&gt;"",ROW($N$2:$N$141)),ROW(N29))))</f>
        <v>#NUM!</v>
      </c>
      <c r="Z299" s="12" t="e">
        <f t="array" ref="Z299">IF(COUNTA($N$2:$N$141)&lt;ROW(N29),"",INDEX($Z$1:$Z$141,SMALL(IF($N$2:$N$141&lt;&gt;"",ROW($N$2:$N$141)),ROW(N29))))</f>
        <v>#NUM!</v>
      </c>
      <c r="AA299" s="12" t="e">
        <f t="array" ref="AA299">IF(COUNTA($N$2:$N$141)&lt;ROW(N29),"",INDEX($AA$1:$AA$141,SMALL(IF($N$2:$N$141&lt;&gt;"",ROW($N$2:$N$141)),ROW(N29))))</f>
        <v>#NUM!</v>
      </c>
      <c r="AB299" s="12" t="e">
        <f t="array" ref="AB299">IF(COUNTA($N$2:$N$141)&lt;ROW(N29),"",INDEX($AB$1:$AB$141,SMALL(IF($N$2:$N$141&lt;&gt;"",ROW($N$2:$N$141)),ROW(N29))))</f>
        <v>#NUM!</v>
      </c>
      <c r="AC299" s="12" t="e">
        <f t="array" ref="AC299">IF(COUNTA($N$2:$N$141)&lt;ROW(N29),"",INDEX($AC$1:$AC$141,SMALL(IF($N$2:$N$141&lt;&gt;"",ROW($N$2:$N$141)),ROW(N29))))</f>
        <v>#NUM!</v>
      </c>
      <c r="AD299" s="12" t="e">
        <f t="array" ref="AD299">IF(COUNTA($N$2:$N$141)&lt;ROW(N29),"",INDEX($AD$1:$AD$141,SMALL(IF($N$2:$N$141&lt;&gt;"",ROW($N$2:$N$141)),ROW(N29))))</f>
        <v>#NUM!</v>
      </c>
      <c r="AE299" s="12" t="e">
        <f t="array" ref="AE299">IF(COUNTA($N$2:$N$141)&lt;ROW(N29),"",INDEX($AE$1:$AE$141,SMALL(IF($N$2:$N$141&lt;&gt;"",ROW($N$2:$N$141)),ROW(N29))))</f>
        <v>#NUM!</v>
      </c>
      <c r="AF299" s="12" t="e">
        <f t="array" ref="AF299">IF(COUNTA($N$2:$N$141)&lt;ROW(N29),"",INDEX($AF$1:$AF$141,SMALL(IF($N$2:$N$141&lt;&gt;"",ROW($N$2:$N$141)),ROW(N29))))</f>
        <v>#NUM!</v>
      </c>
      <c r="AG299" s="12" t="e">
        <f t="array" ref="AG299">IF(COUNTA($N$2:$N$141)&lt;ROW(N29),"",INDEX($AG$1:$AG$141,SMALL(IF($N$2:$N$141&lt;&gt;"",ROW($N$2:$N$141)),ROW(N29))))</f>
        <v>#NUM!</v>
      </c>
      <c r="AH299" s="12" t="e">
        <f t="array" ref="AH299">IF(COUNTA($N$2:$N$141)&lt;ROW(N29),"",INDEX($AH$1:$AH$141,SMALL(IF($N$2:$N$141&lt;&gt;"",ROW($N$2:$N$141)),ROW(N29))))</f>
        <v>#NUM!</v>
      </c>
      <c r="AI299" s="12" t="e">
        <f t="array" ref="AI299">IF(COUNTA($N$2:$N$141)&lt;ROW(N29),"",INDEX($AI$1:$AI$141,SMALL(IF($N$2:$N$141&lt;&gt;"",ROW($N$2:$N$141)),ROW(N29))))</f>
        <v>#NUM!</v>
      </c>
      <c r="AJ299" s="12" t="e">
        <f t="array" ref="AJ299">IF(COUNTA($N$2:$N$141)&lt;ROW(N29),"",INDEX($AJ$1:$AJ$141,SMALL(IF($N$2:$N$141&lt;&gt;"",ROW($N$2:$N$141)),ROW(N29))))</f>
        <v>#NUM!</v>
      </c>
      <c r="AK299" s="12" t="e">
        <f t="array" ref="AK299">IF(COUNTA($N$2:$N$141)&lt;ROW(N29),"",INDEX($AK$1:$AK$141,SMALL(IF($N$2:$N$141&lt;&gt;"",ROW($N$2:$N$141)),ROW(N29))))</f>
        <v>#NUM!</v>
      </c>
      <c r="AL299" s="12" t="e">
        <f t="array" ref="AL299">IF(COUNTA($N$2:$N$141)&lt;ROW(N29),"",INDEX($AL$1:$AL$141,SMALL(IF($N$2:$N$141&lt;&gt;"",ROW($N$2:$N$141)),ROW(N29))))</f>
        <v>#NUM!</v>
      </c>
      <c r="AM299" s="12" t="e">
        <f t="array" ref="AM299">IF(COUNTA($N$2:$N$141)&lt;ROW(N29),"",INDEX($AM$1:$AM$141,SMALL(IF($N$2:$N$141&lt;&gt;"",ROW($N$2:$N$141)),ROW(N29))))</f>
        <v>#NUM!</v>
      </c>
      <c r="AN299" s="12" t="e">
        <f t="array" ref="AN299">IF(COUNTA($N$2:$N$141)&lt;ROW(N29),"",INDEX($AN$1:$AN$141,SMALL(IF($N$2:$N$141&lt;&gt;"",ROW($N$2:$N$141)),ROW(N29))))</f>
        <v>#NUM!</v>
      </c>
      <c r="AO299" s="12" t="e">
        <f t="array" ref="AO299">IF(COUNTA($N$2:$N$141)&lt;ROW(N29),"",INDEX($AO$1:$AO$141,SMALL(IF($N$2:$N$141&lt;&gt;"",ROW($N$2:$N$141)),ROW(N29))))</f>
        <v>#NUM!</v>
      </c>
      <c r="AP299" s="12" t="e">
        <f t="array" ref="AP299">IF(COUNTA($N$2:$N$141)&lt;ROW(N29),"",INDEX($AP$1:$AP$141,SMALL(IF($N$2:$N$141&lt;&gt;"",ROW($N$2:$N$141)),ROW(N29))))</f>
        <v>#NUM!</v>
      </c>
      <c r="AQ299" s="12" t="e">
        <f t="array" ref="AQ299">IF(COUNTA($N$2:$N$141)&lt;ROW(N29),"",INDEX($AQ$1:$AQ$141,SMALL(IF($N$2:$N$141&lt;&gt;"",ROW($N$2:$N$141)),ROW(N29))))</f>
        <v>#NUM!</v>
      </c>
      <c r="AR299" s="12" t="e">
        <f t="array" ref="AR299">IF(COUNTA($N$2:$N$141)&lt;ROW(N29),"",INDEX($AR$1:$AR$141,SMALL(IF($N$2:$N$141&lt;&gt;"",ROW($N$2:$N$141)),ROW(N29))))</f>
        <v>#NUM!</v>
      </c>
      <c r="AS299" s="12" t="e">
        <f t="array" ref="AS299">IF(COUNTA($N$2:$N$141)&lt;ROW(N29),"",INDEX($AS$1:$AS$141,SMALL(IF($N$2:$N$141&lt;&gt;"",ROW($N$2:$N$141)),ROW(N29))))</f>
        <v>#NUM!</v>
      </c>
    </row>
    <row r="300" spans="10:45" ht="12.75" customHeight="1" x14ac:dyDescent="0.15">
      <c r="J300" s="12">
        <v>30</v>
      </c>
      <c r="K300" s="12" t="e">
        <f t="array" ref="K300">IF(COUNTA($N$2:$N$141)&lt;ROW(N30),"",INDEX($K$1:$K$141,SMALL(IF($N$2:$N$141&lt;&gt;"",ROW($N$2:$N$141)),ROW(N30))))</f>
        <v>#NUM!</v>
      </c>
      <c r="L300" s="12" t="e">
        <f t="array" ref="L300">IF(COUNTA($N$2:$N$141)&lt;ROW(N30),"",INDEX($L$1:$L$141,SMALL(IF($N$2:$N$141&lt;&gt;"",ROW($N$2:$N$141)),ROW(N30))))</f>
        <v>#NUM!</v>
      </c>
      <c r="M300" s="12" t="e">
        <f t="array" ref="M300">IF(COUNTA($N$2:$N$141)&lt;ROW(N30),"",INDEX($N$1:$N$141,SMALL(IF($N$2:$N$141&lt;&gt;"",ROW($N$2:$N$141)),ROW(N30))))</f>
        <v>#NUM!</v>
      </c>
      <c r="R300" s="12" t="e">
        <f t="array" ref="R300">IF(COUNTA($N$2:$N$141)&lt;ROW(N30),"",INDEX($R$1:$R$141,SMALL(IF($N$2:$N$141&lt;&gt;"",ROW($N$2:$N$141)),ROW(N30))))</f>
        <v>#NUM!</v>
      </c>
      <c r="S300" s="12" t="e">
        <f t="array" ref="S300">IF(COUNTA($N$2:$N$141)&lt;ROW(N30),"",INDEX($S$1:$S$141,SMALL(IF($N$2:$N$141&lt;&gt;"",ROW($N$2:$N$141)),ROW(N30))))</f>
        <v>#NUM!</v>
      </c>
      <c r="T300" s="12" t="e">
        <f t="array" ref="T300">IF(COUNTA($N$2:$N$141)&lt;ROW(N30),"",INDEX($T$1:$T$141,SMALL(IF($N$2:$N$141&lt;&gt;"",ROW($N$2:$N$141)),ROW(N30))))</f>
        <v>#NUM!</v>
      </c>
      <c r="U300" s="12" t="e">
        <f t="array" ref="U300">IF(COUNTA($N$2:$N$141)&lt;ROW(N30),"",INDEX($U$1:$U$141,SMALL(IF($N$2:$N$141&lt;&gt;"",ROW($N$2:$N$141)),ROW(N30))))</f>
        <v>#NUM!</v>
      </c>
      <c r="V300" s="12" t="e">
        <f t="array" ref="V300">IF(COUNTA($N$2:$N$141)&lt;ROW(N30),"",INDEX($V$1:$V$141,SMALL(IF($N$2:$N$141&lt;&gt;"",ROW($N$2:$N$141)),ROW(N30))))</f>
        <v>#NUM!</v>
      </c>
      <c r="W300" s="12" t="e">
        <f t="array" ref="W300">IF(COUNTA($N$2:$N$141)&lt;ROW(N30),"",INDEX($W$1:$W$141,SMALL(IF($N$2:$N$141&lt;&gt;"",ROW($N$2:$N$141)),ROW(N30))))</f>
        <v>#NUM!</v>
      </c>
      <c r="X300" s="12" t="e">
        <f t="array" ref="X300">IF(COUNTA($N$2:$N$141)&lt;ROW(N30),"",INDEX($X$1:$X$141,SMALL(IF($N$2:$N$141&lt;&gt;"",ROW($N$2:$N$141)),ROW(N30))))</f>
        <v>#NUM!</v>
      </c>
      <c r="Y300" s="12" t="e">
        <f t="array" ref="Y300">IF(COUNTA($N$2:$N$141)&lt;ROW(N30),"",INDEX($Y$1:$Y$141,SMALL(IF($N$2:$N$141&lt;&gt;"",ROW($N$2:$N$141)),ROW(N30))))</f>
        <v>#NUM!</v>
      </c>
      <c r="Z300" s="12" t="e">
        <f t="array" ref="Z300">IF(COUNTA($N$2:$N$141)&lt;ROW(N30),"",INDEX($Z$1:$Z$141,SMALL(IF($N$2:$N$141&lt;&gt;"",ROW($N$2:$N$141)),ROW(N30))))</f>
        <v>#NUM!</v>
      </c>
      <c r="AA300" s="12" t="e">
        <f t="array" ref="AA300">IF(COUNTA($N$2:$N$141)&lt;ROW(N30),"",INDEX($AA$1:$AA$141,SMALL(IF($N$2:$N$141&lt;&gt;"",ROW($N$2:$N$141)),ROW(N30))))</f>
        <v>#NUM!</v>
      </c>
      <c r="AB300" s="12" t="e">
        <f t="array" ref="AB300">IF(COUNTA($N$2:$N$141)&lt;ROW(N30),"",INDEX($AB$1:$AB$141,SMALL(IF($N$2:$N$141&lt;&gt;"",ROW($N$2:$N$141)),ROW(N30))))</f>
        <v>#NUM!</v>
      </c>
      <c r="AC300" s="12" t="e">
        <f t="array" ref="AC300">IF(COUNTA($N$2:$N$141)&lt;ROW(N30),"",INDEX($AC$1:$AC$141,SMALL(IF($N$2:$N$141&lt;&gt;"",ROW($N$2:$N$141)),ROW(N30))))</f>
        <v>#NUM!</v>
      </c>
      <c r="AD300" s="12" t="e">
        <f t="array" ref="AD300">IF(COUNTA($N$2:$N$141)&lt;ROW(N30),"",INDEX($AD$1:$AD$141,SMALL(IF($N$2:$N$141&lt;&gt;"",ROW($N$2:$N$141)),ROW(N30))))</f>
        <v>#NUM!</v>
      </c>
      <c r="AE300" s="12" t="e">
        <f t="array" ref="AE300">IF(COUNTA($N$2:$N$141)&lt;ROW(N30),"",INDEX($AE$1:$AE$141,SMALL(IF($N$2:$N$141&lt;&gt;"",ROW($N$2:$N$141)),ROW(N30))))</f>
        <v>#NUM!</v>
      </c>
      <c r="AF300" s="12" t="e">
        <f t="array" ref="AF300">IF(COUNTA($N$2:$N$141)&lt;ROW(N30),"",INDEX($AF$1:$AF$141,SMALL(IF($N$2:$N$141&lt;&gt;"",ROW($N$2:$N$141)),ROW(N30))))</f>
        <v>#NUM!</v>
      </c>
      <c r="AG300" s="12" t="e">
        <f t="array" ref="AG300">IF(COUNTA($N$2:$N$141)&lt;ROW(N30),"",INDEX($AG$1:$AG$141,SMALL(IF($N$2:$N$141&lt;&gt;"",ROW($N$2:$N$141)),ROW(N30))))</f>
        <v>#NUM!</v>
      </c>
      <c r="AH300" s="12" t="e">
        <f t="array" ref="AH300">IF(COUNTA($N$2:$N$141)&lt;ROW(N30),"",INDEX($AH$1:$AH$141,SMALL(IF($N$2:$N$141&lt;&gt;"",ROW($N$2:$N$141)),ROW(N30))))</f>
        <v>#NUM!</v>
      </c>
      <c r="AI300" s="12" t="e">
        <f t="array" ref="AI300">IF(COUNTA($N$2:$N$141)&lt;ROW(N30),"",INDEX($AI$1:$AI$141,SMALL(IF($N$2:$N$141&lt;&gt;"",ROW($N$2:$N$141)),ROW(N30))))</f>
        <v>#NUM!</v>
      </c>
      <c r="AJ300" s="12" t="e">
        <f t="array" ref="AJ300">IF(COUNTA($N$2:$N$141)&lt;ROW(N30),"",INDEX($AJ$1:$AJ$141,SMALL(IF($N$2:$N$141&lt;&gt;"",ROW($N$2:$N$141)),ROW(N30))))</f>
        <v>#NUM!</v>
      </c>
      <c r="AK300" s="12" t="e">
        <f t="array" ref="AK300">IF(COUNTA($N$2:$N$141)&lt;ROW(N30),"",INDEX($AK$1:$AK$141,SMALL(IF($N$2:$N$141&lt;&gt;"",ROW($N$2:$N$141)),ROW(N30))))</f>
        <v>#NUM!</v>
      </c>
      <c r="AL300" s="12" t="e">
        <f t="array" ref="AL300">IF(COUNTA($N$2:$N$141)&lt;ROW(N30),"",INDEX($AL$1:$AL$141,SMALL(IF($N$2:$N$141&lt;&gt;"",ROW($N$2:$N$141)),ROW(N30))))</f>
        <v>#NUM!</v>
      </c>
      <c r="AM300" s="12" t="e">
        <f t="array" ref="AM300">IF(COUNTA($N$2:$N$141)&lt;ROW(N30),"",INDEX($AM$1:$AM$141,SMALL(IF($N$2:$N$141&lt;&gt;"",ROW($N$2:$N$141)),ROW(N30))))</f>
        <v>#NUM!</v>
      </c>
      <c r="AN300" s="12" t="e">
        <f t="array" ref="AN300">IF(COUNTA($N$2:$N$141)&lt;ROW(N30),"",INDEX($AN$1:$AN$141,SMALL(IF($N$2:$N$141&lt;&gt;"",ROW($N$2:$N$141)),ROW(N30))))</f>
        <v>#NUM!</v>
      </c>
      <c r="AO300" s="12" t="e">
        <f t="array" ref="AO300">IF(COUNTA($N$2:$N$141)&lt;ROW(N30),"",INDEX($AO$1:$AO$141,SMALL(IF($N$2:$N$141&lt;&gt;"",ROW($N$2:$N$141)),ROW(N30))))</f>
        <v>#NUM!</v>
      </c>
      <c r="AP300" s="12" t="e">
        <f t="array" ref="AP300">IF(COUNTA($N$2:$N$141)&lt;ROW(N30),"",INDEX($AP$1:$AP$141,SMALL(IF($N$2:$N$141&lt;&gt;"",ROW($N$2:$N$141)),ROW(N30))))</f>
        <v>#NUM!</v>
      </c>
      <c r="AQ300" s="12" t="e">
        <f t="array" ref="AQ300">IF(COUNTA($N$2:$N$141)&lt;ROW(N30),"",INDEX($AQ$1:$AQ$141,SMALL(IF($N$2:$N$141&lt;&gt;"",ROW($N$2:$N$141)),ROW(N30))))</f>
        <v>#NUM!</v>
      </c>
      <c r="AR300" s="12" t="e">
        <f t="array" ref="AR300">IF(COUNTA($N$2:$N$141)&lt;ROW(N30),"",INDEX($AR$1:$AR$141,SMALL(IF($N$2:$N$141&lt;&gt;"",ROW($N$2:$N$141)),ROW(N30))))</f>
        <v>#NUM!</v>
      </c>
      <c r="AS300" s="12" t="e">
        <f t="array" ref="AS300">IF(COUNTA($N$2:$N$141)&lt;ROW(N30),"",INDEX($AS$1:$AS$141,SMALL(IF($N$2:$N$141&lt;&gt;"",ROW($N$2:$N$141)),ROW(N30))))</f>
        <v>#NUM!</v>
      </c>
    </row>
    <row r="301" spans="10:45" ht="12.75" customHeight="1" x14ac:dyDescent="0.15">
      <c r="J301" s="12">
        <v>31</v>
      </c>
      <c r="K301" s="12" t="e">
        <f t="array" ref="K301">IF(COUNTA($N$2:$N$141)&lt;ROW(N31),"",INDEX($K$1:$K$141,SMALL(IF($N$2:$N$141&lt;&gt;"",ROW($N$2:$N$141)),ROW(N31))))</f>
        <v>#NUM!</v>
      </c>
      <c r="L301" s="12" t="e">
        <f t="array" ref="L301">IF(COUNTA($N$2:$N$141)&lt;ROW(N31),"",INDEX($L$1:$L$141,SMALL(IF($N$2:$N$141&lt;&gt;"",ROW($N$2:$N$141)),ROW(N31))))</f>
        <v>#NUM!</v>
      </c>
      <c r="M301" s="12" t="e">
        <f t="array" ref="M301">IF(COUNTA($N$2:$N$141)&lt;ROW(N31),"",INDEX($N$1:$N$141,SMALL(IF($N$2:$N$141&lt;&gt;"",ROW($N$2:$N$141)),ROW(N31))))</f>
        <v>#NUM!</v>
      </c>
      <c r="R301" s="12" t="e">
        <f t="array" ref="R301">IF(COUNTA($N$2:$N$141)&lt;ROW(N31),"",INDEX($R$1:$R$141,SMALL(IF($N$2:$N$141&lt;&gt;"",ROW($N$2:$N$141)),ROW(N31))))</f>
        <v>#NUM!</v>
      </c>
      <c r="S301" s="12" t="e">
        <f t="array" ref="S301">IF(COUNTA($N$2:$N$141)&lt;ROW(N31),"",INDEX($S$1:$S$141,SMALL(IF($N$2:$N$141&lt;&gt;"",ROW($N$2:$N$141)),ROW(N31))))</f>
        <v>#NUM!</v>
      </c>
      <c r="T301" s="12" t="e">
        <f t="array" ref="T301">IF(COUNTA($N$2:$N$141)&lt;ROW(N31),"",INDEX($T$1:$T$141,SMALL(IF($N$2:$N$141&lt;&gt;"",ROW($N$2:$N$141)),ROW(N31))))</f>
        <v>#NUM!</v>
      </c>
      <c r="U301" s="12" t="e">
        <f t="array" ref="U301">IF(COUNTA($N$2:$N$141)&lt;ROW(N31),"",INDEX($U$1:$U$141,SMALL(IF($N$2:$N$141&lt;&gt;"",ROW($N$2:$N$141)),ROW(N31))))</f>
        <v>#NUM!</v>
      </c>
      <c r="V301" s="12" t="e">
        <f t="array" ref="V301">IF(COUNTA($N$2:$N$141)&lt;ROW(N31),"",INDEX($V$1:$V$141,SMALL(IF($N$2:$N$141&lt;&gt;"",ROW($N$2:$N$141)),ROW(N31))))</f>
        <v>#NUM!</v>
      </c>
      <c r="W301" s="12" t="e">
        <f t="array" ref="W301">IF(COUNTA($N$2:$N$141)&lt;ROW(N31),"",INDEX($W$1:$W$141,SMALL(IF($N$2:$N$141&lt;&gt;"",ROW($N$2:$N$141)),ROW(N31))))</f>
        <v>#NUM!</v>
      </c>
      <c r="X301" s="12" t="e">
        <f t="array" ref="X301">IF(COUNTA($N$2:$N$141)&lt;ROW(N31),"",INDEX($X$1:$X$141,SMALL(IF($N$2:$N$141&lt;&gt;"",ROW($N$2:$N$141)),ROW(N31))))</f>
        <v>#NUM!</v>
      </c>
      <c r="Y301" s="12" t="e">
        <f t="array" ref="Y301">IF(COUNTA($N$2:$N$141)&lt;ROW(N31),"",INDEX($Y$1:$Y$141,SMALL(IF($N$2:$N$141&lt;&gt;"",ROW($N$2:$N$141)),ROW(N31))))</f>
        <v>#NUM!</v>
      </c>
      <c r="Z301" s="12" t="e">
        <f t="array" ref="Z301">IF(COUNTA($N$2:$N$141)&lt;ROW(N31),"",INDEX($Z$1:$Z$141,SMALL(IF($N$2:$N$141&lt;&gt;"",ROW($N$2:$N$141)),ROW(N31))))</f>
        <v>#NUM!</v>
      </c>
      <c r="AA301" s="12" t="e">
        <f t="array" ref="AA301">IF(COUNTA($N$2:$N$141)&lt;ROW(N31),"",INDEX($AA$1:$AA$141,SMALL(IF($N$2:$N$141&lt;&gt;"",ROW($N$2:$N$141)),ROW(N31))))</f>
        <v>#NUM!</v>
      </c>
      <c r="AB301" s="12" t="e">
        <f t="array" ref="AB301">IF(COUNTA($N$2:$N$141)&lt;ROW(N31),"",INDEX($AB$1:$AB$141,SMALL(IF($N$2:$N$141&lt;&gt;"",ROW($N$2:$N$141)),ROW(N31))))</f>
        <v>#NUM!</v>
      </c>
      <c r="AC301" s="12" t="e">
        <f t="array" ref="AC301">IF(COUNTA($N$2:$N$141)&lt;ROW(N31),"",INDEX($AC$1:$AC$141,SMALL(IF($N$2:$N$141&lt;&gt;"",ROW($N$2:$N$141)),ROW(N31))))</f>
        <v>#NUM!</v>
      </c>
      <c r="AD301" s="12" t="e">
        <f t="array" ref="AD301">IF(COUNTA($N$2:$N$141)&lt;ROW(N31),"",INDEX($AD$1:$AD$141,SMALL(IF($N$2:$N$141&lt;&gt;"",ROW($N$2:$N$141)),ROW(N31))))</f>
        <v>#NUM!</v>
      </c>
      <c r="AE301" s="12" t="e">
        <f t="array" ref="AE301">IF(COUNTA($N$2:$N$141)&lt;ROW(N31),"",INDEX($AE$1:$AE$141,SMALL(IF($N$2:$N$141&lt;&gt;"",ROW($N$2:$N$141)),ROW(N31))))</f>
        <v>#NUM!</v>
      </c>
      <c r="AF301" s="12" t="e">
        <f t="array" ref="AF301">IF(COUNTA($N$2:$N$141)&lt;ROW(N31),"",INDEX($AF$1:$AF$141,SMALL(IF($N$2:$N$141&lt;&gt;"",ROW($N$2:$N$141)),ROW(N31))))</f>
        <v>#NUM!</v>
      </c>
      <c r="AG301" s="12" t="e">
        <f t="array" ref="AG301">IF(COUNTA($N$2:$N$141)&lt;ROW(N31),"",INDEX($AG$1:$AG$141,SMALL(IF($N$2:$N$141&lt;&gt;"",ROW($N$2:$N$141)),ROW(N31))))</f>
        <v>#NUM!</v>
      </c>
      <c r="AH301" s="12" t="e">
        <f t="array" ref="AH301">IF(COUNTA($N$2:$N$141)&lt;ROW(N31),"",INDEX($AH$1:$AH$141,SMALL(IF($N$2:$N$141&lt;&gt;"",ROW($N$2:$N$141)),ROW(N31))))</f>
        <v>#NUM!</v>
      </c>
      <c r="AI301" s="12" t="e">
        <f t="array" ref="AI301">IF(COUNTA($N$2:$N$141)&lt;ROW(N31),"",INDEX($AI$1:$AI$141,SMALL(IF($N$2:$N$141&lt;&gt;"",ROW($N$2:$N$141)),ROW(N31))))</f>
        <v>#NUM!</v>
      </c>
      <c r="AJ301" s="12" t="e">
        <f t="array" ref="AJ301">IF(COUNTA($N$2:$N$141)&lt;ROW(N31),"",INDEX($AJ$1:$AJ$141,SMALL(IF($N$2:$N$141&lt;&gt;"",ROW($N$2:$N$141)),ROW(N31))))</f>
        <v>#NUM!</v>
      </c>
      <c r="AK301" s="12" t="e">
        <f t="array" ref="AK301">IF(COUNTA($N$2:$N$141)&lt;ROW(N31),"",INDEX($AK$1:$AK$141,SMALL(IF($N$2:$N$141&lt;&gt;"",ROW($N$2:$N$141)),ROW(N31))))</f>
        <v>#NUM!</v>
      </c>
      <c r="AL301" s="12" t="e">
        <f t="array" ref="AL301">IF(COUNTA($N$2:$N$141)&lt;ROW(N31),"",INDEX($AL$1:$AL$141,SMALL(IF($N$2:$N$141&lt;&gt;"",ROW($N$2:$N$141)),ROW(N31))))</f>
        <v>#NUM!</v>
      </c>
      <c r="AM301" s="12" t="e">
        <f t="array" ref="AM301">IF(COUNTA($N$2:$N$141)&lt;ROW(N31),"",INDEX($AM$1:$AM$141,SMALL(IF($N$2:$N$141&lt;&gt;"",ROW($N$2:$N$141)),ROW(N31))))</f>
        <v>#NUM!</v>
      </c>
      <c r="AN301" s="12" t="e">
        <f t="array" ref="AN301">IF(COUNTA($N$2:$N$141)&lt;ROW(N31),"",INDEX($AN$1:$AN$141,SMALL(IF($N$2:$N$141&lt;&gt;"",ROW($N$2:$N$141)),ROW(N31))))</f>
        <v>#NUM!</v>
      </c>
      <c r="AO301" s="12" t="e">
        <f t="array" ref="AO301">IF(COUNTA($N$2:$N$141)&lt;ROW(N31),"",INDEX($AO$1:$AO$141,SMALL(IF($N$2:$N$141&lt;&gt;"",ROW($N$2:$N$141)),ROW(N31))))</f>
        <v>#NUM!</v>
      </c>
      <c r="AP301" s="12" t="e">
        <f t="array" ref="AP301">IF(COUNTA($N$2:$N$141)&lt;ROW(N31),"",INDEX($AP$1:$AP$141,SMALL(IF($N$2:$N$141&lt;&gt;"",ROW($N$2:$N$141)),ROW(N31))))</f>
        <v>#NUM!</v>
      </c>
      <c r="AQ301" s="12" t="e">
        <f t="array" ref="AQ301">IF(COUNTA($N$2:$N$141)&lt;ROW(N31),"",INDEX($AQ$1:$AQ$141,SMALL(IF($N$2:$N$141&lt;&gt;"",ROW($N$2:$N$141)),ROW(N31))))</f>
        <v>#NUM!</v>
      </c>
      <c r="AR301" s="12" t="e">
        <f t="array" ref="AR301">IF(COUNTA($N$2:$N$141)&lt;ROW(N31),"",INDEX($AR$1:$AR$141,SMALL(IF($N$2:$N$141&lt;&gt;"",ROW($N$2:$N$141)),ROW(N31))))</f>
        <v>#NUM!</v>
      </c>
      <c r="AS301" s="12" t="e">
        <f t="array" ref="AS301">IF(COUNTA($N$2:$N$141)&lt;ROW(N31),"",INDEX($AS$1:$AS$141,SMALL(IF($N$2:$N$141&lt;&gt;"",ROW($N$2:$N$141)),ROW(N31))))</f>
        <v>#NUM!</v>
      </c>
    </row>
    <row r="302" spans="10:45" ht="12.75" customHeight="1" x14ac:dyDescent="0.15">
      <c r="J302" s="12">
        <v>32</v>
      </c>
      <c r="K302" s="12" t="e">
        <f t="array" ref="K302">IF(COUNTA($N$2:$N$141)&lt;ROW(N32),"",INDEX($K$1:$K$141,SMALL(IF($N$2:$N$141&lt;&gt;"",ROW($N$2:$N$141)),ROW(N32))))</f>
        <v>#NUM!</v>
      </c>
      <c r="L302" s="12" t="e">
        <f t="array" ref="L302">IF(COUNTA($N$2:$N$141)&lt;ROW(N32),"",INDEX($L$1:$L$141,SMALL(IF($N$2:$N$141&lt;&gt;"",ROW($N$2:$N$141)),ROW(N32))))</f>
        <v>#NUM!</v>
      </c>
      <c r="M302" s="12" t="e">
        <f t="array" ref="M302">IF(COUNTA($N$2:$N$141)&lt;ROW(N32),"",INDEX($N$1:$N$141,SMALL(IF($N$2:$N$141&lt;&gt;"",ROW($N$2:$N$141)),ROW(N32))))</f>
        <v>#NUM!</v>
      </c>
      <c r="R302" s="12" t="e">
        <f t="array" ref="R302">IF(COUNTA($N$2:$N$141)&lt;ROW(N32),"",INDEX($R$1:$R$141,SMALL(IF($N$2:$N$141&lt;&gt;"",ROW($N$2:$N$141)),ROW(N32))))</f>
        <v>#NUM!</v>
      </c>
      <c r="S302" s="12" t="e">
        <f t="array" ref="S302">IF(COUNTA($N$2:$N$141)&lt;ROW(N32),"",INDEX($S$1:$S$141,SMALL(IF($N$2:$N$141&lt;&gt;"",ROW($N$2:$N$141)),ROW(N32))))</f>
        <v>#NUM!</v>
      </c>
      <c r="T302" s="12" t="e">
        <f t="array" ref="T302">IF(COUNTA($N$2:$N$141)&lt;ROW(N32),"",INDEX($T$1:$T$141,SMALL(IF($N$2:$N$141&lt;&gt;"",ROW($N$2:$N$141)),ROW(N32))))</f>
        <v>#NUM!</v>
      </c>
      <c r="U302" s="12" t="e">
        <f t="array" ref="U302">IF(COUNTA($N$2:$N$141)&lt;ROW(N32),"",INDEX($U$1:$U$141,SMALL(IF($N$2:$N$141&lt;&gt;"",ROW($N$2:$N$141)),ROW(N32))))</f>
        <v>#NUM!</v>
      </c>
      <c r="V302" s="12" t="e">
        <f t="array" ref="V302">IF(COUNTA($N$2:$N$141)&lt;ROW(N32),"",INDEX($V$1:$V$141,SMALL(IF($N$2:$N$141&lt;&gt;"",ROW($N$2:$N$141)),ROW(N32))))</f>
        <v>#NUM!</v>
      </c>
      <c r="W302" s="12" t="e">
        <f t="array" ref="W302">IF(COUNTA($N$2:$N$141)&lt;ROW(N32),"",INDEX($W$1:$W$141,SMALL(IF($N$2:$N$141&lt;&gt;"",ROW($N$2:$N$141)),ROW(N32))))</f>
        <v>#NUM!</v>
      </c>
      <c r="X302" s="12" t="e">
        <f t="array" ref="X302">IF(COUNTA($N$2:$N$141)&lt;ROW(N32),"",INDEX($X$1:$X$141,SMALL(IF($N$2:$N$141&lt;&gt;"",ROW($N$2:$N$141)),ROW(N32))))</f>
        <v>#NUM!</v>
      </c>
      <c r="Y302" s="12" t="e">
        <f t="array" ref="Y302">IF(COUNTA($N$2:$N$141)&lt;ROW(N32),"",INDEX($Y$1:$Y$141,SMALL(IF($N$2:$N$141&lt;&gt;"",ROW($N$2:$N$141)),ROW(N32))))</f>
        <v>#NUM!</v>
      </c>
      <c r="Z302" s="12" t="e">
        <f t="array" ref="Z302">IF(COUNTA($N$2:$N$141)&lt;ROW(N32),"",INDEX($Z$1:$Z$141,SMALL(IF($N$2:$N$141&lt;&gt;"",ROW($N$2:$N$141)),ROW(N32))))</f>
        <v>#NUM!</v>
      </c>
      <c r="AA302" s="12" t="e">
        <f t="array" ref="AA302">IF(COUNTA($N$2:$N$141)&lt;ROW(N32),"",INDEX($AA$1:$AA$141,SMALL(IF($N$2:$N$141&lt;&gt;"",ROW($N$2:$N$141)),ROW(N32))))</f>
        <v>#NUM!</v>
      </c>
      <c r="AB302" s="12" t="e">
        <f t="array" ref="AB302">IF(COUNTA($N$2:$N$141)&lt;ROW(N32),"",INDEX($AB$1:$AB$141,SMALL(IF($N$2:$N$141&lt;&gt;"",ROW($N$2:$N$141)),ROW(N32))))</f>
        <v>#NUM!</v>
      </c>
      <c r="AC302" s="12" t="e">
        <f t="array" ref="AC302">IF(COUNTA($N$2:$N$141)&lt;ROW(N32),"",INDEX($AC$1:$AC$141,SMALL(IF($N$2:$N$141&lt;&gt;"",ROW($N$2:$N$141)),ROW(N32))))</f>
        <v>#NUM!</v>
      </c>
      <c r="AD302" s="12" t="e">
        <f t="array" ref="AD302">IF(COUNTA($N$2:$N$141)&lt;ROW(N32),"",INDEX($AD$1:$AD$141,SMALL(IF($N$2:$N$141&lt;&gt;"",ROW($N$2:$N$141)),ROW(N32))))</f>
        <v>#NUM!</v>
      </c>
      <c r="AE302" s="12" t="e">
        <f t="array" ref="AE302">IF(COUNTA($N$2:$N$141)&lt;ROW(N32),"",INDEX($AE$1:$AE$141,SMALL(IF($N$2:$N$141&lt;&gt;"",ROW($N$2:$N$141)),ROW(N32))))</f>
        <v>#NUM!</v>
      </c>
      <c r="AF302" s="12" t="e">
        <f t="array" ref="AF302">IF(COUNTA($N$2:$N$141)&lt;ROW(N32),"",INDEX($AF$1:$AF$141,SMALL(IF($N$2:$N$141&lt;&gt;"",ROW($N$2:$N$141)),ROW(N32))))</f>
        <v>#NUM!</v>
      </c>
      <c r="AG302" s="12" t="e">
        <f t="array" ref="AG302">IF(COUNTA($N$2:$N$141)&lt;ROW(N32),"",INDEX($AG$1:$AG$141,SMALL(IF($N$2:$N$141&lt;&gt;"",ROW($N$2:$N$141)),ROW(N32))))</f>
        <v>#NUM!</v>
      </c>
      <c r="AH302" s="12" t="e">
        <f t="array" ref="AH302">IF(COUNTA($N$2:$N$141)&lt;ROW(N32),"",INDEX($AH$1:$AH$141,SMALL(IF($N$2:$N$141&lt;&gt;"",ROW($N$2:$N$141)),ROW(N32))))</f>
        <v>#NUM!</v>
      </c>
      <c r="AI302" s="12" t="e">
        <f t="array" ref="AI302">IF(COUNTA($N$2:$N$141)&lt;ROW(N32),"",INDEX($AI$1:$AI$141,SMALL(IF($N$2:$N$141&lt;&gt;"",ROW($N$2:$N$141)),ROW(N32))))</f>
        <v>#NUM!</v>
      </c>
      <c r="AJ302" s="12" t="e">
        <f t="array" ref="AJ302">IF(COUNTA($N$2:$N$141)&lt;ROW(N32),"",INDEX($AJ$1:$AJ$141,SMALL(IF($N$2:$N$141&lt;&gt;"",ROW($N$2:$N$141)),ROW(N32))))</f>
        <v>#NUM!</v>
      </c>
      <c r="AK302" s="12" t="e">
        <f t="array" ref="AK302">IF(COUNTA($N$2:$N$141)&lt;ROW(N32),"",INDEX($AK$1:$AK$141,SMALL(IF($N$2:$N$141&lt;&gt;"",ROW($N$2:$N$141)),ROW(N32))))</f>
        <v>#NUM!</v>
      </c>
      <c r="AL302" s="12" t="e">
        <f t="array" ref="AL302">IF(COUNTA($N$2:$N$141)&lt;ROW(N32),"",INDEX($AL$1:$AL$141,SMALL(IF($N$2:$N$141&lt;&gt;"",ROW($N$2:$N$141)),ROW(N32))))</f>
        <v>#NUM!</v>
      </c>
      <c r="AM302" s="12" t="e">
        <f t="array" ref="AM302">IF(COUNTA($N$2:$N$141)&lt;ROW(N32),"",INDEX($AM$1:$AM$141,SMALL(IF($N$2:$N$141&lt;&gt;"",ROW($N$2:$N$141)),ROW(N32))))</f>
        <v>#NUM!</v>
      </c>
      <c r="AN302" s="12" t="e">
        <f t="array" ref="AN302">IF(COUNTA($N$2:$N$141)&lt;ROW(N32),"",INDEX($AN$1:$AN$141,SMALL(IF($N$2:$N$141&lt;&gt;"",ROW($N$2:$N$141)),ROW(N32))))</f>
        <v>#NUM!</v>
      </c>
      <c r="AO302" s="12" t="e">
        <f t="array" ref="AO302">IF(COUNTA($N$2:$N$141)&lt;ROW(N32),"",INDEX($AO$1:$AO$141,SMALL(IF($N$2:$N$141&lt;&gt;"",ROW($N$2:$N$141)),ROW(N32))))</f>
        <v>#NUM!</v>
      </c>
      <c r="AP302" s="12" t="e">
        <f t="array" ref="AP302">IF(COUNTA($N$2:$N$141)&lt;ROW(N32),"",INDEX($AP$1:$AP$141,SMALL(IF($N$2:$N$141&lt;&gt;"",ROW($N$2:$N$141)),ROW(N32))))</f>
        <v>#NUM!</v>
      </c>
      <c r="AQ302" s="12" t="e">
        <f t="array" ref="AQ302">IF(COUNTA($N$2:$N$141)&lt;ROW(N32),"",INDEX($AQ$1:$AQ$141,SMALL(IF($N$2:$N$141&lt;&gt;"",ROW($N$2:$N$141)),ROW(N32))))</f>
        <v>#NUM!</v>
      </c>
      <c r="AR302" s="12" t="e">
        <f t="array" ref="AR302">IF(COUNTA($N$2:$N$141)&lt;ROW(N32),"",INDEX($AR$1:$AR$141,SMALL(IF($N$2:$N$141&lt;&gt;"",ROW($N$2:$N$141)),ROW(N32))))</f>
        <v>#NUM!</v>
      </c>
      <c r="AS302" s="12" t="e">
        <f t="array" ref="AS302">IF(COUNTA($N$2:$N$141)&lt;ROW(N32),"",INDEX($AS$1:$AS$141,SMALL(IF($N$2:$N$141&lt;&gt;"",ROW($N$2:$N$141)),ROW(N32))))</f>
        <v>#NUM!</v>
      </c>
    </row>
    <row r="303" spans="10:45" ht="12.75" customHeight="1" x14ac:dyDescent="0.15">
      <c r="J303" s="12">
        <v>33</v>
      </c>
      <c r="K303" s="12" t="e">
        <f t="array" ref="K303">IF(COUNTA($N$2:$N$141)&lt;ROW(N33),"",INDEX($K$1:$K$141,SMALL(IF($N$2:$N$141&lt;&gt;"",ROW($N$2:$N$141)),ROW(N33))))</f>
        <v>#NUM!</v>
      </c>
      <c r="L303" s="12" t="e">
        <f t="array" ref="L303">IF(COUNTA($N$2:$N$141)&lt;ROW(N33),"",INDEX($L$1:$L$141,SMALL(IF($N$2:$N$141&lt;&gt;"",ROW($N$2:$N$141)),ROW(N33))))</f>
        <v>#NUM!</v>
      </c>
      <c r="M303" s="12" t="e">
        <f t="array" ref="M303">IF(COUNTA($N$2:$N$141)&lt;ROW(N33),"",INDEX($N$1:$N$141,SMALL(IF($N$2:$N$141&lt;&gt;"",ROW($N$2:$N$141)),ROW(N33))))</f>
        <v>#NUM!</v>
      </c>
      <c r="R303" s="12" t="e">
        <f t="array" ref="R303">IF(COUNTA($N$2:$N$141)&lt;ROW(N33),"",INDEX($R$1:$R$141,SMALL(IF($N$2:$N$141&lt;&gt;"",ROW($N$2:$N$141)),ROW(N33))))</f>
        <v>#NUM!</v>
      </c>
      <c r="S303" s="12" t="e">
        <f t="array" ref="S303">IF(COUNTA($N$2:$N$141)&lt;ROW(N33),"",INDEX($S$1:$S$141,SMALL(IF($N$2:$N$141&lt;&gt;"",ROW($N$2:$N$141)),ROW(N33))))</f>
        <v>#NUM!</v>
      </c>
      <c r="T303" s="12" t="e">
        <f t="array" ref="T303">IF(COUNTA($N$2:$N$141)&lt;ROW(N33),"",INDEX($T$1:$T$141,SMALL(IF($N$2:$N$141&lt;&gt;"",ROW($N$2:$N$141)),ROW(N33))))</f>
        <v>#NUM!</v>
      </c>
      <c r="U303" s="12" t="e">
        <f t="array" ref="U303">IF(COUNTA($N$2:$N$141)&lt;ROW(N33),"",INDEX($U$1:$U$141,SMALL(IF($N$2:$N$141&lt;&gt;"",ROW($N$2:$N$141)),ROW(N33))))</f>
        <v>#NUM!</v>
      </c>
      <c r="V303" s="12" t="e">
        <f t="array" ref="V303">IF(COUNTA($N$2:$N$141)&lt;ROW(N33),"",INDEX($V$1:$V$141,SMALL(IF($N$2:$N$141&lt;&gt;"",ROW($N$2:$N$141)),ROW(N33))))</f>
        <v>#NUM!</v>
      </c>
      <c r="W303" s="12" t="e">
        <f t="array" ref="W303">IF(COUNTA($N$2:$N$141)&lt;ROW(N33),"",INDEX($W$1:$W$141,SMALL(IF($N$2:$N$141&lt;&gt;"",ROW($N$2:$N$141)),ROW(N33))))</f>
        <v>#NUM!</v>
      </c>
      <c r="X303" s="12" t="e">
        <f t="array" ref="X303">IF(COUNTA($N$2:$N$141)&lt;ROW(N33),"",INDEX($X$1:$X$141,SMALL(IF($N$2:$N$141&lt;&gt;"",ROW($N$2:$N$141)),ROW(N33))))</f>
        <v>#NUM!</v>
      </c>
      <c r="Y303" s="12" t="e">
        <f t="array" ref="Y303">IF(COUNTA($N$2:$N$141)&lt;ROW(N33),"",INDEX($Y$1:$Y$141,SMALL(IF($N$2:$N$141&lt;&gt;"",ROW($N$2:$N$141)),ROW(N33))))</f>
        <v>#NUM!</v>
      </c>
      <c r="Z303" s="12" t="e">
        <f t="array" ref="Z303">IF(COUNTA($N$2:$N$141)&lt;ROW(N33),"",INDEX($Z$1:$Z$141,SMALL(IF($N$2:$N$141&lt;&gt;"",ROW($N$2:$N$141)),ROW(N33))))</f>
        <v>#NUM!</v>
      </c>
      <c r="AA303" s="12" t="e">
        <f t="array" ref="AA303">IF(COUNTA($N$2:$N$141)&lt;ROW(N33),"",INDEX($AA$1:$AA$141,SMALL(IF($N$2:$N$141&lt;&gt;"",ROW($N$2:$N$141)),ROW(N33))))</f>
        <v>#NUM!</v>
      </c>
      <c r="AB303" s="12" t="e">
        <f t="array" ref="AB303">IF(COUNTA($N$2:$N$141)&lt;ROW(N33),"",INDEX($AB$1:$AB$141,SMALL(IF($N$2:$N$141&lt;&gt;"",ROW($N$2:$N$141)),ROW(N33))))</f>
        <v>#NUM!</v>
      </c>
      <c r="AC303" s="12" t="e">
        <f t="array" ref="AC303">IF(COUNTA($N$2:$N$141)&lt;ROW(N33),"",INDEX($AC$1:$AC$141,SMALL(IF($N$2:$N$141&lt;&gt;"",ROW($N$2:$N$141)),ROW(N33))))</f>
        <v>#NUM!</v>
      </c>
      <c r="AD303" s="12" t="e">
        <f t="array" ref="AD303">IF(COUNTA($N$2:$N$141)&lt;ROW(N33),"",INDEX($AD$1:$AD$141,SMALL(IF($N$2:$N$141&lt;&gt;"",ROW($N$2:$N$141)),ROW(N33))))</f>
        <v>#NUM!</v>
      </c>
      <c r="AE303" s="12" t="e">
        <f t="array" ref="AE303">IF(COUNTA($N$2:$N$141)&lt;ROW(N33),"",INDEX($AE$1:$AE$141,SMALL(IF($N$2:$N$141&lt;&gt;"",ROW($N$2:$N$141)),ROW(N33))))</f>
        <v>#NUM!</v>
      </c>
      <c r="AF303" s="12" t="e">
        <f t="array" ref="AF303">IF(COUNTA($N$2:$N$141)&lt;ROW(N33),"",INDEX($AF$1:$AF$141,SMALL(IF($N$2:$N$141&lt;&gt;"",ROW($N$2:$N$141)),ROW(N33))))</f>
        <v>#NUM!</v>
      </c>
      <c r="AG303" s="12" t="e">
        <f t="array" ref="AG303">IF(COUNTA($N$2:$N$141)&lt;ROW(N33),"",INDEX($AG$1:$AG$141,SMALL(IF($N$2:$N$141&lt;&gt;"",ROW($N$2:$N$141)),ROW(N33))))</f>
        <v>#NUM!</v>
      </c>
      <c r="AH303" s="12" t="e">
        <f t="array" ref="AH303">IF(COUNTA($N$2:$N$141)&lt;ROW(N33),"",INDEX($AH$1:$AH$141,SMALL(IF($N$2:$N$141&lt;&gt;"",ROW($N$2:$N$141)),ROW(N33))))</f>
        <v>#NUM!</v>
      </c>
      <c r="AI303" s="12" t="e">
        <f t="array" ref="AI303">IF(COUNTA($N$2:$N$141)&lt;ROW(N33),"",INDEX($AI$1:$AI$141,SMALL(IF($N$2:$N$141&lt;&gt;"",ROW($N$2:$N$141)),ROW(N33))))</f>
        <v>#NUM!</v>
      </c>
      <c r="AJ303" s="12" t="e">
        <f t="array" ref="AJ303">IF(COUNTA($N$2:$N$141)&lt;ROW(N33),"",INDEX($AJ$1:$AJ$141,SMALL(IF($N$2:$N$141&lt;&gt;"",ROW($N$2:$N$141)),ROW(N33))))</f>
        <v>#NUM!</v>
      </c>
      <c r="AK303" s="12" t="e">
        <f t="array" ref="AK303">IF(COUNTA($N$2:$N$141)&lt;ROW(N33),"",INDEX($AK$1:$AK$141,SMALL(IF($N$2:$N$141&lt;&gt;"",ROW($N$2:$N$141)),ROW(N33))))</f>
        <v>#NUM!</v>
      </c>
      <c r="AL303" s="12" t="e">
        <f t="array" ref="AL303">IF(COUNTA($N$2:$N$141)&lt;ROW(N33),"",INDEX($AL$1:$AL$141,SMALL(IF($N$2:$N$141&lt;&gt;"",ROW($N$2:$N$141)),ROW(N33))))</f>
        <v>#NUM!</v>
      </c>
      <c r="AM303" s="12" t="e">
        <f t="array" ref="AM303">IF(COUNTA($N$2:$N$141)&lt;ROW(N33),"",INDEX($AM$1:$AM$141,SMALL(IF($N$2:$N$141&lt;&gt;"",ROW($N$2:$N$141)),ROW(N33))))</f>
        <v>#NUM!</v>
      </c>
      <c r="AN303" s="12" t="e">
        <f t="array" ref="AN303">IF(COUNTA($N$2:$N$141)&lt;ROW(N33),"",INDEX($AN$1:$AN$141,SMALL(IF($N$2:$N$141&lt;&gt;"",ROW($N$2:$N$141)),ROW(N33))))</f>
        <v>#NUM!</v>
      </c>
      <c r="AO303" s="12" t="e">
        <f t="array" ref="AO303">IF(COUNTA($N$2:$N$141)&lt;ROW(N33),"",INDEX($AO$1:$AO$141,SMALL(IF($N$2:$N$141&lt;&gt;"",ROW($N$2:$N$141)),ROW(N33))))</f>
        <v>#NUM!</v>
      </c>
      <c r="AP303" s="12" t="e">
        <f t="array" ref="AP303">IF(COUNTA($N$2:$N$141)&lt;ROW(N33),"",INDEX($AP$1:$AP$141,SMALL(IF($N$2:$N$141&lt;&gt;"",ROW($N$2:$N$141)),ROW(N33))))</f>
        <v>#NUM!</v>
      </c>
      <c r="AQ303" s="12" t="e">
        <f t="array" ref="AQ303">IF(COUNTA($N$2:$N$141)&lt;ROW(N33),"",INDEX($AQ$1:$AQ$141,SMALL(IF($N$2:$N$141&lt;&gt;"",ROW($N$2:$N$141)),ROW(N33))))</f>
        <v>#NUM!</v>
      </c>
      <c r="AR303" s="12" t="e">
        <f t="array" ref="AR303">IF(COUNTA($N$2:$N$141)&lt;ROW(N33),"",INDEX($AR$1:$AR$141,SMALL(IF($N$2:$N$141&lt;&gt;"",ROW($N$2:$N$141)),ROW(N33))))</f>
        <v>#NUM!</v>
      </c>
      <c r="AS303" s="12" t="e">
        <f t="array" ref="AS303">IF(COUNTA($N$2:$N$141)&lt;ROW(N33),"",INDEX($AS$1:$AS$141,SMALL(IF($N$2:$N$141&lt;&gt;"",ROW($N$2:$N$141)),ROW(N33))))</f>
        <v>#NUM!</v>
      </c>
    </row>
    <row r="304" spans="10:45" ht="12.75" customHeight="1" x14ac:dyDescent="0.15">
      <c r="J304" s="12">
        <v>34</v>
      </c>
      <c r="K304" s="12" t="e">
        <f t="array" ref="K304">IF(COUNTA($N$2:$N$141)&lt;ROW(N34),"",INDEX($K$1:$K$141,SMALL(IF($N$2:$N$141&lt;&gt;"",ROW($N$2:$N$141)),ROW(N34))))</f>
        <v>#NUM!</v>
      </c>
      <c r="L304" s="12" t="e">
        <f t="array" ref="L304">IF(COUNTA($N$2:$N$141)&lt;ROW(N34),"",INDEX($L$1:$L$141,SMALL(IF($N$2:$N$141&lt;&gt;"",ROW($N$2:$N$141)),ROW(N34))))</f>
        <v>#NUM!</v>
      </c>
      <c r="M304" s="12" t="e">
        <f t="array" ref="M304">IF(COUNTA($N$2:$N$141)&lt;ROW(N34),"",INDEX($N$1:$N$141,SMALL(IF($N$2:$N$141&lt;&gt;"",ROW($N$2:$N$141)),ROW(N34))))</f>
        <v>#NUM!</v>
      </c>
      <c r="R304" s="12" t="e">
        <f t="array" ref="R304">IF(COUNTA($N$2:$N$141)&lt;ROW(N34),"",INDEX($R$1:$R$141,SMALL(IF($N$2:$N$141&lt;&gt;"",ROW($N$2:$N$141)),ROW(N34))))</f>
        <v>#NUM!</v>
      </c>
      <c r="S304" s="12" t="e">
        <f t="array" ref="S304">IF(COUNTA($N$2:$N$141)&lt;ROW(N34),"",INDEX($S$1:$S$141,SMALL(IF($N$2:$N$141&lt;&gt;"",ROW($N$2:$N$141)),ROW(N34))))</f>
        <v>#NUM!</v>
      </c>
      <c r="T304" s="12" t="e">
        <f t="array" ref="T304">IF(COUNTA($N$2:$N$141)&lt;ROW(N34),"",INDEX($T$1:$T$141,SMALL(IF($N$2:$N$141&lt;&gt;"",ROW($N$2:$N$141)),ROW(N34))))</f>
        <v>#NUM!</v>
      </c>
      <c r="U304" s="12" t="e">
        <f t="array" ref="U304">IF(COUNTA($N$2:$N$141)&lt;ROW(N34),"",INDEX($U$1:$U$141,SMALL(IF($N$2:$N$141&lt;&gt;"",ROW($N$2:$N$141)),ROW(N34))))</f>
        <v>#NUM!</v>
      </c>
      <c r="V304" s="12" t="e">
        <f t="array" ref="V304">IF(COUNTA($N$2:$N$141)&lt;ROW(N34),"",INDEX($V$1:$V$141,SMALL(IF($N$2:$N$141&lt;&gt;"",ROW($N$2:$N$141)),ROW(N34))))</f>
        <v>#NUM!</v>
      </c>
      <c r="W304" s="12" t="e">
        <f t="array" ref="W304">IF(COUNTA($N$2:$N$141)&lt;ROW(N34),"",INDEX($W$1:$W$141,SMALL(IF($N$2:$N$141&lt;&gt;"",ROW($N$2:$N$141)),ROW(N34))))</f>
        <v>#NUM!</v>
      </c>
      <c r="X304" s="12" t="e">
        <f t="array" ref="X304">IF(COUNTA($N$2:$N$141)&lt;ROW(N34),"",INDEX($X$1:$X$141,SMALL(IF($N$2:$N$141&lt;&gt;"",ROW($N$2:$N$141)),ROW(N34))))</f>
        <v>#NUM!</v>
      </c>
      <c r="Y304" s="12" t="e">
        <f t="array" ref="Y304">IF(COUNTA($N$2:$N$141)&lt;ROW(N34),"",INDEX($Y$1:$Y$141,SMALL(IF($N$2:$N$141&lt;&gt;"",ROW($N$2:$N$141)),ROW(N34))))</f>
        <v>#NUM!</v>
      </c>
      <c r="Z304" s="12" t="e">
        <f t="array" ref="Z304">IF(COUNTA($N$2:$N$141)&lt;ROW(N34),"",INDEX($Z$1:$Z$141,SMALL(IF($N$2:$N$141&lt;&gt;"",ROW($N$2:$N$141)),ROW(N34))))</f>
        <v>#NUM!</v>
      </c>
      <c r="AA304" s="12" t="e">
        <f t="array" ref="AA304">IF(COUNTA($N$2:$N$141)&lt;ROW(N34),"",INDEX($AA$1:$AA$141,SMALL(IF($N$2:$N$141&lt;&gt;"",ROW($N$2:$N$141)),ROW(N34))))</f>
        <v>#NUM!</v>
      </c>
      <c r="AB304" s="12" t="e">
        <f t="array" ref="AB304">IF(COUNTA($N$2:$N$141)&lt;ROW(N34),"",INDEX($AB$1:$AB$141,SMALL(IF($N$2:$N$141&lt;&gt;"",ROW($N$2:$N$141)),ROW(N34))))</f>
        <v>#NUM!</v>
      </c>
      <c r="AC304" s="12" t="e">
        <f t="array" ref="AC304">IF(COUNTA($N$2:$N$141)&lt;ROW(N34),"",INDEX($AC$1:$AC$141,SMALL(IF($N$2:$N$141&lt;&gt;"",ROW($N$2:$N$141)),ROW(N34))))</f>
        <v>#NUM!</v>
      </c>
      <c r="AD304" s="12" t="e">
        <f t="array" ref="AD304">IF(COUNTA($N$2:$N$141)&lt;ROW(N34),"",INDEX($AD$1:$AD$141,SMALL(IF($N$2:$N$141&lt;&gt;"",ROW($N$2:$N$141)),ROW(N34))))</f>
        <v>#NUM!</v>
      </c>
      <c r="AE304" s="12" t="e">
        <f t="array" ref="AE304">IF(COUNTA($N$2:$N$141)&lt;ROW(N34),"",INDEX($AE$1:$AE$141,SMALL(IF($N$2:$N$141&lt;&gt;"",ROW($N$2:$N$141)),ROW(N34))))</f>
        <v>#NUM!</v>
      </c>
      <c r="AF304" s="12" t="e">
        <f t="array" ref="AF304">IF(COUNTA($N$2:$N$141)&lt;ROW(N34),"",INDEX($AF$1:$AF$141,SMALL(IF($N$2:$N$141&lt;&gt;"",ROW($N$2:$N$141)),ROW(N34))))</f>
        <v>#NUM!</v>
      </c>
      <c r="AG304" s="12" t="e">
        <f t="array" ref="AG304">IF(COUNTA($N$2:$N$141)&lt;ROW(N34),"",INDEX($AG$1:$AG$141,SMALL(IF($N$2:$N$141&lt;&gt;"",ROW($N$2:$N$141)),ROW(N34))))</f>
        <v>#NUM!</v>
      </c>
      <c r="AH304" s="12" t="e">
        <f t="array" ref="AH304">IF(COUNTA($N$2:$N$141)&lt;ROW(N34),"",INDEX($AH$1:$AH$141,SMALL(IF($N$2:$N$141&lt;&gt;"",ROW($N$2:$N$141)),ROW(N34))))</f>
        <v>#NUM!</v>
      </c>
      <c r="AI304" s="12" t="e">
        <f t="array" ref="AI304">IF(COUNTA($N$2:$N$141)&lt;ROW(N34),"",INDEX($AI$1:$AI$141,SMALL(IF($N$2:$N$141&lt;&gt;"",ROW($N$2:$N$141)),ROW(N34))))</f>
        <v>#NUM!</v>
      </c>
      <c r="AJ304" s="12" t="e">
        <f t="array" ref="AJ304">IF(COUNTA($N$2:$N$141)&lt;ROW(N34),"",INDEX($AJ$1:$AJ$141,SMALL(IF($N$2:$N$141&lt;&gt;"",ROW($N$2:$N$141)),ROW(N34))))</f>
        <v>#NUM!</v>
      </c>
      <c r="AK304" s="12" t="e">
        <f t="array" ref="AK304">IF(COUNTA($N$2:$N$141)&lt;ROW(N34),"",INDEX($AK$1:$AK$141,SMALL(IF($N$2:$N$141&lt;&gt;"",ROW($N$2:$N$141)),ROW(N34))))</f>
        <v>#NUM!</v>
      </c>
      <c r="AL304" s="12" t="e">
        <f t="array" ref="AL304">IF(COUNTA($N$2:$N$141)&lt;ROW(N34),"",INDEX($AL$1:$AL$141,SMALL(IF($N$2:$N$141&lt;&gt;"",ROW($N$2:$N$141)),ROW(N34))))</f>
        <v>#NUM!</v>
      </c>
      <c r="AM304" s="12" t="e">
        <f t="array" ref="AM304">IF(COUNTA($N$2:$N$141)&lt;ROW(N34),"",INDEX($AM$1:$AM$141,SMALL(IF($N$2:$N$141&lt;&gt;"",ROW($N$2:$N$141)),ROW(N34))))</f>
        <v>#NUM!</v>
      </c>
      <c r="AN304" s="12" t="e">
        <f t="array" ref="AN304">IF(COUNTA($N$2:$N$141)&lt;ROW(N34),"",INDEX($AN$1:$AN$141,SMALL(IF($N$2:$N$141&lt;&gt;"",ROW($N$2:$N$141)),ROW(N34))))</f>
        <v>#NUM!</v>
      </c>
      <c r="AO304" s="12" t="e">
        <f t="array" ref="AO304">IF(COUNTA($N$2:$N$141)&lt;ROW(N34),"",INDEX($AO$1:$AO$141,SMALL(IF($N$2:$N$141&lt;&gt;"",ROW($N$2:$N$141)),ROW(N34))))</f>
        <v>#NUM!</v>
      </c>
      <c r="AP304" s="12" t="e">
        <f t="array" ref="AP304">IF(COUNTA($N$2:$N$141)&lt;ROW(N34),"",INDEX($AP$1:$AP$141,SMALL(IF($N$2:$N$141&lt;&gt;"",ROW($N$2:$N$141)),ROW(N34))))</f>
        <v>#NUM!</v>
      </c>
      <c r="AQ304" s="12" t="e">
        <f t="array" ref="AQ304">IF(COUNTA($N$2:$N$141)&lt;ROW(N34),"",INDEX($AQ$1:$AQ$141,SMALL(IF($N$2:$N$141&lt;&gt;"",ROW($N$2:$N$141)),ROW(N34))))</f>
        <v>#NUM!</v>
      </c>
      <c r="AR304" s="12" t="e">
        <f t="array" ref="AR304">IF(COUNTA($N$2:$N$141)&lt;ROW(N34),"",INDEX($AR$1:$AR$141,SMALL(IF($N$2:$N$141&lt;&gt;"",ROW($N$2:$N$141)),ROW(N34))))</f>
        <v>#NUM!</v>
      </c>
      <c r="AS304" s="12" t="e">
        <f t="array" ref="AS304">IF(COUNTA($N$2:$N$141)&lt;ROW(N34),"",INDEX($AS$1:$AS$141,SMALL(IF($N$2:$N$141&lt;&gt;"",ROW($N$2:$N$141)),ROW(N34))))</f>
        <v>#NUM!</v>
      </c>
    </row>
    <row r="305" spans="10:45" ht="12.75" customHeight="1" x14ac:dyDescent="0.15">
      <c r="J305" s="12">
        <v>35</v>
      </c>
      <c r="K305" s="12" t="e">
        <f t="array" ref="K305">IF(COUNTA($N$2:$N$141)&lt;ROW(N35),"",INDEX($K$1:$K$141,SMALL(IF($N$2:$N$141&lt;&gt;"",ROW($N$2:$N$141)),ROW(N35))))</f>
        <v>#NUM!</v>
      </c>
      <c r="L305" s="12" t="e">
        <f t="array" ref="L305">IF(COUNTA($N$2:$N$141)&lt;ROW(N35),"",INDEX($L$1:$L$141,SMALL(IF($N$2:$N$141&lt;&gt;"",ROW($N$2:$N$141)),ROW(N35))))</f>
        <v>#NUM!</v>
      </c>
      <c r="M305" s="12" t="e">
        <f t="array" ref="M305">IF(COUNTA($N$2:$N$141)&lt;ROW(N35),"",INDEX($N$1:$N$141,SMALL(IF($N$2:$N$141&lt;&gt;"",ROW($N$2:$N$141)),ROW(N35))))</f>
        <v>#NUM!</v>
      </c>
      <c r="R305" s="12" t="e">
        <f t="array" ref="R305">IF(COUNTA($N$2:$N$141)&lt;ROW(N35),"",INDEX($R$1:$R$141,SMALL(IF($N$2:$N$141&lt;&gt;"",ROW($N$2:$N$141)),ROW(N35))))</f>
        <v>#NUM!</v>
      </c>
      <c r="S305" s="12" t="e">
        <f t="array" ref="S305">IF(COUNTA($N$2:$N$141)&lt;ROW(N35),"",INDEX($S$1:$S$141,SMALL(IF($N$2:$N$141&lt;&gt;"",ROW($N$2:$N$141)),ROW(N35))))</f>
        <v>#NUM!</v>
      </c>
      <c r="T305" s="12" t="e">
        <f t="array" ref="T305">IF(COUNTA($N$2:$N$141)&lt;ROW(N35),"",INDEX($T$1:$T$141,SMALL(IF($N$2:$N$141&lt;&gt;"",ROW($N$2:$N$141)),ROW(N35))))</f>
        <v>#NUM!</v>
      </c>
      <c r="U305" s="12" t="e">
        <f t="array" ref="U305">IF(COUNTA($N$2:$N$141)&lt;ROW(N35),"",INDEX($U$1:$U$141,SMALL(IF($N$2:$N$141&lt;&gt;"",ROW($N$2:$N$141)),ROW(N35))))</f>
        <v>#NUM!</v>
      </c>
      <c r="V305" s="12" t="e">
        <f t="array" ref="V305">IF(COUNTA($N$2:$N$141)&lt;ROW(N35),"",INDEX($V$1:$V$141,SMALL(IF($N$2:$N$141&lt;&gt;"",ROW($N$2:$N$141)),ROW(N35))))</f>
        <v>#NUM!</v>
      </c>
      <c r="W305" s="12" t="e">
        <f t="array" ref="W305">IF(COUNTA($N$2:$N$141)&lt;ROW(N35),"",INDEX($W$1:$W$141,SMALL(IF($N$2:$N$141&lt;&gt;"",ROW($N$2:$N$141)),ROW(N35))))</f>
        <v>#NUM!</v>
      </c>
      <c r="X305" s="12" t="e">
        <f t="array" ref="X305">IF(COUNTA($N$2:$N$141)&lt;ROW(N35),"",INDEX($X$1:$X$141,SMALL(IF($N$2:$N$141&lt;&gt;"",ROW($N$2:$N$141)),ROW(N35))))</f>
        <v>#NUM!</v>
      </c>
      <c r="Y305" s="12" t="e">
        <f t="array" ref="Y305">IF(COUNTA($N$2:$N$141)&lt;ROW(N35),"",INDEX($Y$1:$Y$141,SMALL(IF($N$2:$N$141&lt;&gt;"",ROW($N$2:$N$141)),ROW(N35))))</f>
        <v>#NUM!</v>
      </c>
      <c r="Z305" s="12" t="e">
        <f t="array" ref="Z305">IF(COUNTA($N$2:$N$141)&lt;ROW(N35),"",INDEX($Z$1:$Z$141,SMALL(IF($N$2:$N$141&lt;&gt;"",ROW($N$2:$N$141)),ROW(N35))))</f>
        <v>#NUM!</v>
      </c>
      <c r="AA305" s="12" t="e">
        <f t="array" ref="AA305">IF(COUNTA($N$2:$N$141)&lt;ROW(N35),"",INDEX($AA$1:$AA$141,SMALL(IF($N$2:$N$141&lt;&gt;"",ROW($N$2:$N$141)),ROW(N35))))</f>
        <v>#NUM!</v>
      </c>
      <c r="AB305" s="12" t="e">
        <f t="array" ref="AB305">IF(COUNTA($N$2:$N$141)&lt;ROW(N35),"",INDEX($AB$1:$AB$141,SMALL(IF($N$2:$N$141&lt;&gt;"",ROW($N$2:$N$141)),ROW(N35))))</f>
        <v>#NUM!</v>
      </c>
      <c r="AC305" s="12" t="e">
        <f t="array" ref="AC305">IF(COUNTA($N$2:$N$141)&lt;ROW(N35),"",INDEX($AC$1:$AC$141,SMALL(IF($N$2:$N$141&lt;&gt;"",ROW($N$2:$N$141)),ROW(N35))))</f>
        <v>#NUM!</v>
      </c>
      <c r="AD305" s="12" t="e">
        <f t="array" ref="AD305">IF(COUNTA($N$2:$N$141)&lt;ROW(N35),"",INDEX($AD$1:$AD$141,SMALL(IF($N$2:$N$141&lt;&gt;"",ROW($N$2:$N$141)),ROW(N35))))</f>
        <v>#NUM!</v>
      </c>
      <c r="AE305" s="12" t="e">
        <f t="array" ref="AE305">IF(COUNTA($N$2:$N$141)&lt;ROW(N35),"",INDEX($AE$1:$AE$141,SMALL(IF($N$2:$N$141&lt;&gt;"",ROW($N$2:$N$141)),ROW(N35))))</f>
        <v>#NUM!</v>
      </c>
      <c r="AF305" s="12" t="e">
        <f t="array" ref="AF305">IF(COUNTA($N$2:$N$141)&lt;ROW(N35),"",INDEX($AF$1:$AF$141,SMALL(IF($N$2:$N$141&lt;&gt;"",ROW($N$2:$N$141)),ROW(N35))))</f>
        <v>#NUM!</v>
      </c>
      <c r="AG305" s="12" t="e">
        <f t="array" ref="AG305">IF(COUNTA($N$2:$N$141)&lt;ROW(N35),"",INDEX($AG$1:$AG$141,SMALL(IF($N$2:$N$141&lt;&gt;"",ROW($N$2:$N$141)),ROW(N35))))</f>
        <v>#NUM!</v>
      </c>
      <c r="AH305" s="12" t="e">
        <f t="array" ref="AH305">IF(COUNTA($N$2:$N$141)&lt;ROW(N35),"",INDEX($AH$1:$AH$141,SMALL(IF($N$2:$N$141&lt;&gt;"",ROW($N$2:$N$141)),ROW(N35))))</f>
        <v>#NUM!</v>
      </c>
      <c r="AI305" s="12" t="e">
        <f t="array" ref="AI305">IF(COUNTA($N$2:$N$141)&lt;ROW(N35),"",INDEX($AI$1:$AI$141,SMALL(IF($N$2:$N$141&lt;&gt;"",ROW($N$2:$N$141)),ROW(N35))))</f>
        <v>#NUM!</v>
      </c>
      <c r="AJ305" s="12" t="e">
        <f t="array" ref="AJ305">IF(COUNTA($N$2:$N$141)&lt;ROW(N35),"",INDEX($AJ$1:$AJ$141,SMALL(IF($N$2:$N$141&lt;&gt;"",ROW($N$2:$N$141)),ROW(N35))))</f>
        <v>#NUM!</v>
      </c>
      <c r="AK305" s="12" t="e">
        <f t="array" ref="AK305">IF(COUNTA($N$2:$N$141)&lt;ROW(N35),"",INDEX($AK$1:$AK$141,SMALL(IF($N$2:$N$141&lt;&gt;"",ROW($N$2:$N$141)),ROW(N35))))</f>
        <v>#NUM!</v>
      </c>
      <c r="AL305" s="12" t="e">
        <f t="array" ref="AL305">IF(COUNTA($N$2:$N$141)&lt;ROW(N35),"",INDEX($AL$1:$AL$141,SMALL(IF($N$2:$N$141&lt;&gt;"",ROW($N$2:$N$141)),ROW(N35))))</f>
        <v>#NUM!</v>
      </c>
      <c r="AM305" s="12" t="e">
        <f t="array" ref="AM305">IF(COUNTA($N$2:$N$141)&lt;ROW(N35),"",INDEX($AM$1:$AM$141,SMALL(IF($N$2:$N$141&lt;&gt;"",ROW($N$2:$N$141)),ROW(N35))))</f>
        <v>#NUM!</v>
      </c>
      <c r="AN305" s="12" t="e">
        <f t="array" ref="AN305">IF(COUNTA($N$2:$N$141)&lt;ROW(N35),"",INDEX($AN$1:$AN$141,SMALL(IF($N$2:$N$141&lt;&gt;"",ROW($N$2:$N$141)),ROW(N35))))</f>
        <v>#NUM!</v>
      </c>
      <c r="AO305" s="12" t="e">
        <f t="array" ref="AO305">IF(COUNTA($N$2:$N$141)&lt;ROW(N35),"",INDEX($AO$1:$AO$141,SMALL(IF($N$2:$N$141&lt;&gt;"",ROW($N$2:$N$141)),ROW(N35))))</f>
        <v>#NUM!</v>
      </c>
      <c r="AP305" s="12" t="e">
        <f t="array" ref="AP305">IF(COUNTA($N$2:$N$141)&lt;ROW(N35),"",INDEX($AP$1:$AP$141,SMALL(IF($N$2:$N$141&lt;&gt;"",ROW($N$2:$N$141)),ROW(N35))))</f>
        <v>#NUM!</v>
      </c>
      <c r="AQ305" s="12" t="e">
        <f t="array" ref="AQ305">IF(COUNTA($N$2:$N$141)&lt;ROW(N35),"",INDEX($AQ$1:$AQ$141,SMALL(IF($N$2:$N$141&lt;&gt;"",ROW($N$2:$N$141)),ROW(N35))))</f>
        <v>#NUM!</v>
      </c>
      <c r="AR305" s="12" t="e">
        <f t="array" ref="AR305">IF(COUNTA($N$2:$N$141)&lt;ROW(N35),"",INDEX($AR$1:$AR$141,SMALL(IF($N$2:$N$141&lt;&gt;"",ROW($N$2:$N$141)),ROW(N35))))</f>
        <v>#NUM!</v>
      </c>
      <c r="AS305" s="12" t="e">
        <f t="array" ref="AS305">IF(COUNTA($N$2:$N$141)&lt;ROW(N35),"",INDEX($AS$1:$AS$141,SMALL(IF($N$2:$N$141&lt;&gt;"",ROW($N$2:$N$141)),ROW(N35))))</f>
        <v>#NUM!</v>
      </c>
    </row>
    <row r="306" spans="10:45" ht="12.75" customHeight="1" x14ac:dyDescent="0.15">
      <c r="J306" s="12">
        <v>36</v>
      </c>
      <c r="K306" s="12" t="e">
        <f t="array" ref="K306">IF(COUNTA($N$2:$N$141)&lt;ROW(N36),"",INDEX($K$1:$K$141,SMALL(IF($N$2:$N$141&lt;&gt;"",ROW($N$2:$N$141)),ROW(N36))))</f>
        <v>#NUM!</v>
      </c>
      <c r="L306" s="12" t="e">
        <f t="array" ref="L306">IF(COUNTA($N$2:$N$141)&lt;ROW(N36),"",INDEX($L$1:$L$141,SMALL(IF($N$2:$N$141&lt;&gt;"",ROW($N$2:$N$141)),ROW(N36))))</f>
        <v>#NUM!</v>
      </c>
      <c r="M306" s="12" t="e">
        <f t="array" ref="M306">IF(COUNTA($N$2:$N$141)&lt;ROW(N36),"",INDEX($N$1:$N$141,SMALL(IF($N$2:$N$141&lt;&gt;"",ROW($N$2:$N$141)),ROW(N36))))</f>
        <v>#NUM!</v>
      </c>
      <c r="R306" s="12" t="e">
        <f t="array" ref="R306">IF(COUNTA($N$2:$N$141)&lt;ROW(N36),"",INDEX($R$1:$R$141,SMALL(IF($N$2:$N$141&lt;&gt;"",ROW($N$2:$N$141)),ROW(N36))))</f>
        <v>#NUM!</v>
      </c>
      <c r="S306" s="12" t="e">
        <f t="array" ref="S306">IF(COUNTA($N$2:$N$141)&lt;ROW(N36),"",INDEX($S$1:$S$141,SMALL(IF($N$2:$N$141&lt;&gt;"",ROW($N$2:$N$141)),ROW(N36))))</f>
        <v>#NUM!</v>
      </c>
      <c r="T306" s="12" t="e">
        <f t="array" ref="T306">IF(COUNTA($N$2:$N$141)&lt;ROW(N36),"",INDEX($T$1:$T$141,SMALL(IF($N$2:$N$141&lt;&gt;"",ROW($N$2:$N$141)),ROW(N36))))</f>
        <v>#NUM!</v>
      </c>
      <c r="U306" s="12" t="e">
        <f t="array" ref="U306">IF(COUNTA($N$2:$N$141)&lt;ROW(N36),"",INDEX($U$1:$U$141,SMALL(IF($N$2:$N$141&lt;&gt;"",ROW($N$2:$N$141)),ROW(N36))))</f>
        <v>#NUM!</v>
      </c>
      <c r="V306" s="12" t="e">
        <f t="array" ref="V306">IF(COUNTA($N$2:$N$141)&lt;ROW(N36),"",INDEX($V$1:$V$141,SMALL(IF($N$2:$N$141&lt;&gt;"",ROW($N$2:$N$141)),ROW(N36))))</f>
        <v>#NUM!</v>
      </c>
      <c r="W306" s="12" t="e">
        <f t="array" ref="W306">IF(COUNTA($N$2:$N$141)&lt;ROW(N36),"",INDEX($W$1:$W$141,SMALL(IF($N$2:$N$141&lt;&gt;"",ROW($N$2:$N$141)),ROW(N36))))</f>
        <v>#NUM!</v>
      </c>
      <c r="X306" s="12" t="e">
        <f t="array" ref="X306">IF(COUNTA($N$2:$N$141)&lt;ROW(N36),"",INDEX($X$1:$X$141,SMALL(IF($N$2:$N$141&lt;&gt;"",ROW($N$2:$N$141)),ROW(N36))))</f>
        <v>#NUM!</v>
      </c>
      <c r="Y306" s="12" t="e">
        <f t="array" ref="Y306">IF(COUNTA($N$2:$N$141)&lt;ROW(N36),"",INDEX($Y$1:$Y$141,SMALL(IF($N$2:$N$141&lt;&gt;"",ROW($N$2:$N$141)),ROW(N36))))</f>
        <v>#NUM!</v>
      </c>
      <c r="Z306" s="12" t="e">
        <f t="array" ref="Z306">IF(COUNTA($N$2:$N$141)&lt;ROW(N36),"",INDEX($Z$1:$Z$141,SMALL(IF($N$2:$N$141&lt;&gt;"",ROW($N$2:$N$141)),ROW(N36))))</f>
        <v>#NUM!</v>
      </c>
      <c r="AA306" s="12" t="e">
        <f t="array" ref="AA306">IF(COUNTA($N$2:$N$141)&lt;ROW(N36),"",INDEX($AA$1:$AA$141,SMALL(IF($N$2:$N$141&lt;&gt;"",ROW($N$2:$N$141)),ROW(N36))))</f>
        <v>#NUM!</v>
      </c>
      <c r="AB306" s="12" t="e">
        <f t="array" ref="AB306">IF(COUNTA($N$2:$N$141)&lt;ROW(N36),"",INDEX($AB$1:$AB$141,SMALL(IF($N$2:$N$141&lt;&gt;"",ROW($N$2:$N$141)),ROW(N36))))</f>
        <v>#NUM!</v>
      </c>
      <c r="AC306" s="12" t="e">
        <f t="array" ref="AC306">IF(COUNTA($N$2:$N$141)&lt;ROW(N36),"",INDEX($AC$1:$AC$141,SMALL(IF($N$2:$N$141&lt;&gt;"",ROW($N$2:$N$141)),ROW(N36))))</f>
        <v>#NUM!</v>
      </c>
      <c r="AD306" s="12" t="e">
        <f t="array" ref="AD306">IF(COUNTA($N$2:$N$141)&lt;ROW(N36),"",INDEX($AD$1:$AD$141,SMALL(IF($N$2:$N$141&lt;&gt;"",ROW($N$2:$N$141)),ROW(N36))))</f>
        <v>#NUM!</v>
      </c>
      <c r="AE306" s="12" t="e">
        <f t="array" ref="AE306">IF(COUNTA($N$2:$N$141)&lt;ROW(N36),"",INDEX($AE$1:$AE$141,SMALL(IF($N$2:$N$141&lt;&gt;"",ROW($N$2:$N$141)),ROW(N36))))</f>
        <v>#NUM!</v>
      </c>
      <c r="AF306" s="12" t="e">
        <f t="array" ref="AF306">IF(COUNTA($N$2:$N$141)&lt;ROW(N36),"",INDEX($AF$1:$AF$141,SMALL(IF($N$2:$N$141&lt;&gt;"",ROW($N$2:$N$141)),ROW(N36))))</f>
        <v>#NUM!</v>
      </c>
      <c r="AG306" s="12" t="e">
        <f t="array" ref="AG306">IF(COUNTA($N$2:$N$141)&lt;ROW(N36),"",INDEX($AG$1:$AG$141,SMALL(IF($N$2:$N$141&lt;&gt;"",ROW($N$2:$N$141)),ROW(N36))))</f>
        <v>#NUM!</v>
      </c>
      <c r="AH306" s="12" t="e">
        <f t="array" ref="AH306">IF(COUNTA($N$2:$N$141)&lt;ROW(N36),"",INDEX($AH$1:$AH$141,SMALL(IF($N$2:$N$141&lt;&gt;"",ROW($N$2:$N$141)),ROW(N36))))</f>
        <v>#NUM!</v>
      </c>
      <c r="AI306" s="12" t="e">
        <f t="array" ref="AI306">IF(COUNTA($N$2:$N$141)&lt;ROW(N36),"",INDEX($AI$1:$AI$141,SMALL(IF($N$2:$N$141&lt;&gt;"",ROW($N$2:$N$141)),ROW(N36))))</f>
        <v>#NUM!</v>
      </c>
      <c r="AJ306" s="12" t="e">
        <f t="array" ref="AJ306">IF(COUNTA($N$2:$N$141)&lt;ROW(N36),"",INDEX($AJ$1:$AJ$141,SMALL(IF($N$2:$N$141&lt;&gt;"",ROW($N$2:$N$141)),ROW(N36))))</f>
        <v>#NUM!</v>
      </c>
      <c r="AK306" s="12" t="e">
        <f t="array" ref="AK306">IF(COUNTA($N$2:$N$141)&lt;ROW(N36),"",INDEX($AK$1:$AK$141,SMALL(IF($N$2:$N$141&lt;&gt;"",ROW($N$2:$N$141)),ROW(N36))))</f>
        <v>#NUM!</v>
      </c>
      <c r="AL306" s="12" t="e">
        <f t="array" ref="AL306">IF(COUNTA($N$2:$N$141)&lt;ROW(N36),"",INDEX($AL$1:$AL$141,SMALL(IF($N$2:$N$141&lt;&gt;"",ROW($N$2:$N$141)),ROW(N36))))</f>
        <v>#NUM!</v>
      </c>
      <c r="AM306" s="12" t="e">
        <f t="array" ref="AM306">IF(COUNTA($N$2:$N$141)&lt;ROW(N36),"",INDEX($AM$1:$AM$141,SMALL(IF($N$2:$N$141&lt;&gt;"",ROW($N$2:$N$141)),ROW(N36))))</f>
        <v>#NUM!</v>
      </c>
      <c r="AN306" s="12" t="e">
        <f t="array" ref="AN306">IF(COUNTA($N$2:$N$141)&lt;ROW(N36),"",INDEX($AN$1:$AN$141,SMALL(IF($N$2:$N$141&lt;&gt;"",ROW($N$2:$N$141)),ROW(N36))))</f>
        <v>#NUM!</v>
      </c>
      <c r="AO306" s="12" t="e">
        <f t="array" ref="AO306">IF(COUNTA($N$2:$N$141)&lt;ROW(N36),"",INDEX($AO$1:$AO$141,SMALL(IF($N$2:$N$141&lt;&gt;"",ROW($N$2:$N$141)),ROW(N36))))</f>
        <v>#NUM!</v>
      </c>
      <c r="AP306" s="12" t="e">
        <f t="array" ref="AP306">IF(COUNTA($N$2:$N$141)&lt;ROW(N36),"",INDEX($AP$1:$AP$141,SMALL(IF($N$2:$N$141&lt;&gt;"",ROW($N$2:$N$141)),ROW(N36))))</f>
        <v>#NUM!</v>
      </c>
      <c r="AQ306" s="12" t="e">
        <f t="array" ref="AQ306">IF(COUNTA($N$2:$N$141)&lt;ROW(N36),"",INDEX($AQ$1:$AQ$141,SMALL(IF($N$2:$N$141&lt;&gt;"",ROW($N$2:$N$141)),ROW(N36))))</f>
        <v>#NUM!</v>
      </c>
      <c r="AR306" s="12" t="e">
        <f t="array" ref="AR306">IF(COUNTA($N$2:$N$141)&lt;ROW(N36),"",INDEX($AR$1:$AR$141,SMALL(IF($N$2:$N$141&lt;&gt;"",ROW($N$2:$N$141)),ROW(N36))))</f>
        <v>#NUM!</v>
      </c>
      <c r="AS306" s="12" t="e">
        <f t="array" ref="AS306">IF(COUNTA($N$2:$N$141)&lt;ROW(N36),"",INDEX($AS$1:$AS$141,SMALL(IF($N$2:$N$141&lt;&gt;"",ROW($N$2:$N$141)),ROW(N36))))</f>
        <v>#NUM!</v>
      </c>
    </row>
    <row r="307" spans="10:45" ht="12.75" customHeight="1" x14ac:dyDescent="0.15">
      <c r="J307" s="12">
        <v>37</v>
      </c>
      <c r="K307" s="12" t="e">
        <f t="array" ref="K307">IF(COUNTA($N$2:$N$141)&lt;ROW(N37),"",INDEX($K$1:$K$141,SMALL(IF($N$2:$N$141&lt;&gt;"",ROW($N$2:$N$141)),ROW(N37))))</f>
        <v>#NUM!</v>
      </c>
      <c r="L307" s="12" t="e">
        <f t="array" ref="L307">IF(COUNTA($N$2:$N$141)&lt;ROW(N37),"",INDEX($L$1:$L$141,SMALL(IF($N$2:$N$141&lt;&gt;"",ROW($N$2:$N$141)),ROW(N37))))</f>
        <v>#NUM!</v>
      </c>
      <c r="M307" s="12" t="e">
        <f t="array" ref="M307">IF(COUNTA($N$2:$N$141)&lt;ROW(N37),"",INDEX($N$1:$N$141,SMALL(IF($N$2:$N$141&lt;&gt;"",ROW($N$2:$N$141)),ROW(N37))))</f>
        <v>#NUM!</v>
      </c>
      <c r="R307" s="12" t="e">
        <f t="array" ref="R307">IF(COUNTA($N$2:$N$141)&lt;ROW(N37),"",INDEX($R$1:$R$141,SMALL(IF($N$2:$N$141&lt;&gt;"",ROW($N$2:$N$141)),ROW(N37))))</f>
        <v>#NUM!</v>
      </c>
      <c r="S307" s="12" t="e">
        <f t="array" ref="S307">IF(COUNTA($N$2:$N$141)&lt;ROW(N37),"",INDEX($S$1:$S$141,SMALL(IF($N$2:$N$141&lt;&gt;"",ROW($N$2:$N$141)),ROW(N37))))</f>
        <v>#NUM!</v>
      </c>
      <c r="T307" s="12" t="e">
        <f t="array" ref="T307">IF(COUNTA($N$2:$N$141)&lt;ROW(N37),"",INDEX($T$1:$T$141,SMALL(IF($N$2:$N$141&lt;&gt;"",ROW($N$2:$N$141)),ROW(N37))))</f>
        <v>#NUM!</v>
      </c>
      <c r="U307" s="12" t="e">
        <f t="array" ref="U307">IF(COUNTA($N$2:$N$141)&lt;ROW(N37),"",INDEX($U$1:$U$141,SMALL(IF($N$2:$N$141&lt;&gt;"",ROW($N$2:$N$141)),ROW(N37))))</f>
        <v>#NUM!</v>
      </c>
      <c r="V307" s="12" t="e">
        <f t="array" ref="V307">IF(COUNTA($N$2:$N$141)&lt;ROW(N37),"",INDEX($V$1:$V$141,SMALL(IF($N$2:$N$141&lt;&gt;"",ROW($N$2:$N$141)),ROW(N37))))</f>
        <v>#NUM!</v>
      </c>
      <c r="W307" s="12" t="e">
        <f t="array" ref="W307">IF(COUNTA($N$2:$N$141)&lt;ROW(N37),"",INDEX($W$1:$W$141,SMALL(IF($N$2:$N$141&lt;&gt;"",ROW($N$2:$N$141)),ROW(N37))))</f>
        <v>#NUM!</v>
      </c>
      <c r="X307" s="12" t="e">
        <f t="array" ref="X307">IF(COUNTA($N$2:$N$141)&lt;ROW(N37),"",INDEX($X$1:$X$141,SMALL(IF($N$2:$N$141&lt;&gt;"",ROW($N$2:$N$141)),ROW(N37))))</f>
        <v>#NUM!</v>
      </c>
      <c r="Y307" s="12" t="e">
        <f t="array" ref="Y307">IF(COUNTA($N$2:$N$141)&lt;ROW(N37),"",INDEX($Y$1:$Y$141,SMALL(IF($N$2:$N$141&lt;&gt;"",ROW($N$2:$N$141)),ROW(N37))))</f>
        <v>#NUM!</v>
      </c>
      <c r="Z307" s="12" t="e">
        <f t="array" ref="Z307">IF(COUNTA($N$2:$N$141)&lt;ROW(N37),"",INDEX($Z$1:$Z$141,SMALL(IF($N$2:$N$141&lt;&gt;"",ROW($N$2:$N$141)),ROW(N37))))</f>
        <v>#NUM!</v>
      </c>
      <c r="AA307" s="12" t="e">
        <f t="array" ref="AA307">IF(COUNTA($N$2:$N$141)&lt;ROW(N37),"",INDEX($AA$1:$AA$141,SMALL(IF($N$2:$N$141&lt;&gt;"",ROW($N$2:$N$141)),ROW(N37))))</f>
        <v>#NUM!</v>
      </c>
      <c r="AB307" s="12" t="e">
        <f t="array" ref="AB307">IF(COUNTA($N$2:$N$141)&lt;ROW(N37),"",INDEX($AB$1:$AB$141,SMALL(IF($N$2:$N$141&lt;&gt;"",ROW($N$2:$N$141)),ROW(N37))))</f>
        <v>#NUM!</v>
      </c>
      <c r="AC307" s="12" t="e">
        <f t="array" ref="AC307">IF(COUNTA($N$2:$N$141)&lt;ROW(N37),"",INDEX($AC$1:$AC$141,SMALL(IF($N$2:$N$141&lt;&gt;"",ROW($N$2:$N$141)),ROW(N37))))</f>
        <v>#NUM!</v>
      </c>
      <c r="AD307" s="12" t="e">
        <f t="array" ref="AD307">IF(COUNTA($N$2:$N$141)&lt;ROW(N37),"",INDEX($AD$1:$AD$141,SMALL(IF($N$2:$N$141&lt;&gt;"",ROW($N$2:$N$141)),ROW(N37))))</f>
        <v>#NUM!</v>
      </c>
      <c r="AE307" s="12" t="e">
        <f t="array" ref="AE307">IF(COUNTA($N$2:$N$141)&lt;ROW(N37),"",INDEX($AE$1:$AE$141,SMALL(IF($N$2:$N$141&lt;&gt;"",ROW($N$2:$N$141)),ROW(N37))))</f>
        <v>#NUM!</v>
      </c>
      <c r="AF307" s="12" t="e">
        <f t="array" ref="AF307">IF(COUNTA($N$2:$N$141)&lt;ROW(N37),"",INDEX($AF$1:$AF$141,SMALL(IF($N$2:$N$141&lt;&gt;"",ROW($N$2:$N$141)),ROW(N37))))</f>
        <v>#NUM!</v>
      </c>
      <c r="AG307" s="12" t="e">
        <f t="array" ref="AG307">IF(COUNTA($N$2:$N$141)&lt;ROW(N37),"",INDEX($AG$1:$AG$141,SMALL(IF($N$2:$N$141&lt;&gt;"",ROW($N$2:$N$141)),ROW(N37))))</f>
        <v>#NUM!</v>
      </c>
      <c r="AH307" s="12" t="e">
        <f t="array" ref="AH307">IF(COUNTA($N$2:$N$141)&lt;ROW(N37),"",INDEX($AH$1:$AH$141,SMALL(IF($N$2:$N$141&lt;&gt;"",ROW($N$2:$N$141)),ROW(N37))))</f>
        <v>#NUM!</v>
      </c>
      <c r="AI307" s="12" t="e">
        <f t="array" ref="AI307">IF(COUNTA($N$2:$N$141)&lt;ROW(N37),"",INDEX($AI$1:$AI$141,SMALL(IF($N$2:$N$141&lt;&gt;"",ROW($N$2:$N$141)),ROW(N37))))</f>
        <v>#NUM!</v>
      </c>
      <c r="AJ307" s="12" t="e">
        <f t="array" ref="AJ307">IF(COUNTA($N$2:$N$141)&lt;ROW(N37),"",INDEX($AJ$1:$AJ$141,SMALL(IF($N$2:$N$141&lt;&gt;"",ROW($N$2:$N$141)),ROW(N37))))</f>
        <v>#NUM!</v>
      </c>
      <c r="AK307" s="12" t="e">
        <f t="array" ref="AK307">IF(COUNTA($N$2:$N$141)&lt;ROW(N37),"",INDEX($AK$1:$AK$141,SMALL(IF($N$2:$N$141&lt;&gt;"",ROW($N$2:$N$141)),ROW(N37))))</f>
        <v>#NUM!</v>
      </c>
      <c r="AL307" s="12" t="e">
        <f t="array" ref="AL307">IF(COUNTA($N$2:$N$141)&lt;ROW(N37),"",INDEX($AL$1:$AL$141,SMALL(IF($N$2:$N$141&lt;&gt;"",ROW($N$2:$N$141)),ROW(N37))))</f>
        <v>#NUM!</v>
      </c>
      <c r="AM307" s="12" t="e">
        <f t="array" ref="AM307">IF(COUNTA($N$2:$N$141)&lt;ROW(N37),"",INDEX($AM$1:$AM$141,SMALL(IF($N$2:$N$141&lt;&gt;"",ROW($N$2:$N$141)),ROW(N37))))</f>
        <v>#NUM!</v>
      </c>
      <c r="AN307" s="12" t="e">
        <f t="array" ref="AN307">IF(COUNTA($N$2:$N$141)&lt;ROW(N37),"",INDEX($AN$1:$AN$141,SMALL(IF($N$2:$N$141&lt;&gt;"",ROW($N$2:$N$141)),ROW(N37))))</f>
        <v>#NUM!</v>
      </c>
      <c r="AO307" s="12" t="e">
        <f t="array" ref="AO307">IF(COUNTA($N$2:$N$141)&lt;ROW(N37),"",INDEX($AO$1:$AO$141,SMALL(IF($N$2:$N$141&lt;&gt;"",ROW($N$2:$N$141)),ROW(N37))))</f>
        <v>#NUM!</v>
      </c>
      <c r="AP307" s="12" t="e">
        <f t="array" ref="AP307">IF(COUNTA($N$2:$N$141)&lt;ROW(N37),"",INDEX($AP$1:$AP$141,SMALL(IF($N$2:$N$141&lt;&gt;"",ROW($N$2:$N$141)),ROW(N37))))</f>
        <v>#NUM!</v>
      </c>
      <c r="AQ307" s="12" t="e">
        <f t="array" ref="AQ307">IF(COUNTA($N$2:$N$141)&lt;ROW(N37),"",INDEX($AQ$1:$AQ$141,SMALL(IF($N$2:$N$141&lt;&gt;"",ROW($N$2:$N$141)),ROW(N37))))</f>
        <v>#NUM!</v>
      </c>
      <c r="AR307" s="12" t="e">
        <f t="array" ref="AR307">IF(COUNTA($N$2:$N$141)&lt;ROW(N37),"",INDEX($AR$1:$AR$141,SMALL(IF($N$2:$N$141&lt;&gt;"",ROW($N$2:$N$141)),ROW(N37))))</f>
        <v>#NUM!</v>
      </c>
      <c r="AS307" s="12" t="e">
        <f t="array" ref="AS307">IF(COUNTA($N$2:$N$141)&lt;ROW(N37),"",INDEX($AS$1:$AS$141,SMALL(IF($N$2:$N$141&lt;&gt;"",ROW($N$2:$N$141)),ROW(N37))))</f>
        <v>#NUM!</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F67"/>
  <sheetViews>
    <sheetView showGridLines="0" showRowColHeaders="0" workbookViewId="0">
      <selection activeCell="AF2" sqref="AF2:AJ3"/>
    </sheetView>
  </sheetViews>
  <sheetFormatPr defaultRowHeight="17.25" customHeight="1" x14ac:dyDescent="0.15"/>
  <cols>
    <col min="1" max="1" width="3.125" style="92" customWidth="1"/>
    <col min="2" max="2" width="2.5" style="12" customWidth="1"/>
    <col min="3" max="3" width="29.625" style="92" customWidth="1"/>
    <col min="4" max="4" width="4.125" style="94" customWidth="1"/>
    <col min="5" max="5" width="4.625" style="92" customWidth="1"/>
    <col min="6" max="8" width="0" style="92" hidden="1" customWidth="1"/>
    <col min="9" max="10" width="3.125" style="92" customWidth="1"/>
    <col min="11" max="34" width="3.5" style="92" customWidth="1"/>
    <col min="35" max="36" width="3.125" style="92" customWidth="1"/>
    <col min="37" max="48" width="4.375" style="237" hidden="1" customWidth="1"/>
    <col min="49" max="58" width="4.375" style="237" customWidth="1"/>
    <col min="59" max="84" width="9" style="237" customWidth="1"/>
    <col min="85" max="16384" width="9" style="92"/>
  </cols>
  <sheetData>
    <row r="1" spans="1:84" s="12" customFormat="1" ht="12" customHeight="1" x14ac:dyDescent="0.15">
      <c r="A1" s="372"/>
      <c r="B1" s="372"/>
      <c r="C1" s="373" t="str">
        <f>IF(AND(基本情報!E8="",基本情報!M8="",基本情報!U8=""),"","ユーザ様メモ　・・・")</f>
        <v/>
      </c>
      <c r="D1" s="871" t="str">
        <f>IF($C$1="","",基本情報!C8&amp;"：")</f>
        <v/>
      </c>
      <c r="E1" s="871"/>
      <c r="F1" s="372"/>
      <c r="G1" s="372"/>
      <c r="H1" s="372"/>
      <c r="I1" s="869" t="str">
        <f>IF($C$1="","",基本情報!E8)</f>
        <v/>
      </c>
      <c r="J1" s="869"/>
      <c r="K1" s="869"/>
      <c r="L1" s="869"/>
      <c r="M1" s="869"/>
      <c r="N1" s="869"/>
      <c r="O1" s="869"/>
      <c r="P1" s="870" t="str">
        <f>IF($C$1="","",基本情報!K8&amp;"：")</f>
        <v/>
      </c>
      <c r="Q1" s="870"/>
      <c r="R1" s="870"/>
      <c r="S1" s="869" t="str">
        <f>IF($C$1="","",基本情報!M8)</f>
        <v/>
      </c>
      <c r="T1" s="869"/>
      <c r="U1" s="869"/>
      <c r="V1" s="869"/>
      <c r="W1" s="869"/>
      <c r="X1" s="869"/>
      <c r="Y1" s="869"/>
      <c r="Z1" s="870" t="str">
        <f>IF($C$1="","",基本情報!S8&amp;"：")</f>
        <v/>
      </c>
      <c r="AA1" s="870"/>
      <c r="AB1" s="870"/>
      <c r="AC1" s="869" t="str">
        <f>IF($C$1="","",基本情報!U8)</f>
        <v/>
      </c>
      <c r="AD1" s="869"/>
      <c r="AE1" s="869"/>
      <c r="AF1" s="869"/>
      <c r="AG1" s="869"/>
      <c r="AH1" s="869"/>
      <c r="AI1" s="870" t="s">
        <v>1014</v>
      </c>
      <c r="AJ1" s="870"/>
    </row>
    <row r="2" spans="1:84" ht="20.25" customHeight="1" x14ac:dyDescent="0.15">
      <c r="C2" s="372" t="str">
        <f>基本情報!C4&amp;"　：　"&amp;IF(基本情報!E4="","",基本情報!E4&amp;"　殿")</f>
        <v>貴 社 名　：　</v>
      </c>
      <c r="D2" s="12"/>
      <c r="E2" s="875" t="s">
        <v>378</v>
      </c>
      <c r="F2" s="876"/>
      <c r="G2" s="876"/>
      <c r="H2" s="876"/>
      <c r="I2" s="877"/>
      <c r="J2" s="709" t="s">
        <v>376</v>
      </c>
      <c r="K2" s="710"/>
      <c r="L2" s="881"/>
      <c r="M2" s="888"/>
      <c r="N2" s="889"/>
      <c r="O2" s="889"/>
      <c r="P2" s="890"/>
      <c r="Q2" s="709" t="s">
        <v>524</v>
      </c>
      <c r="R2" s="710"/>
      <c r="S2" s="881"/>
      <c r="T2" s="888"/>
      <c r="U2" s="889"/>
      <c r="V2" s="890"/>
      <c r="W2" s="896" t="s">
        <v>373</v>
      </c>
      <c r="X2" s="897"/>
      <c r="Y2" s="900"/>
      <c r="Z2" s="901"/>
      <c r="AA2" s="901"/>
      <c r="AB2" s="901"/>
      <c r="AC2" s="902"/>
      <c r="AD2" s="896" t="s">
        <v>374</v>
      </c>
      <c r="AE2" s="897"/>
      <c r="AF2" s="900"/>
      <c r="AG2" s="901"/>
      <c r="AH2" s="901"/>
      <c r="AI2" s="901"/>
      <c r="AJ2" s="902"/>
    </row>
    <row r="3" spans="1:84" ht="20.25" customHeight="1" x14ac:dyDescent="0.15">
      <c r="C3" s="372" t="str">
        <f>基本情報!K4&amp;"　：　"&amp;IF(基本情報!M4="","",基本情報!M4)</f>
        <v>貴部署名　：　</v>
      </c>
      <c r="D3" s="12"/>
      <c r="E3" s="878"/>
      <c r="F3" s="879"/>
      <c r="G3" s="879"/>
      <c r="H3" s="879"/>
      <c r="I3" s="880"/>
      <c r="J3" s="882" t="str">
        <f>IF(基本情報!P6="有り",御発注用仕様書!AN3,御発注用仕様書!AM3)</f>
        <v>※要簡易採番</v>
      </c>
      <c r="K3" s="883"/>
      <c r="L3" s="884"/>
      <c r="M3" s="891"/>
      <c r="N3" s="892"/>
      <c r="O3" s="892"/>
      <c r="P3" s="892"/>
      <c r="Q3" s="892"/>
      <c r="R3" s="892"/>
      <c r="S3" s="892"/>
      <c r="T3" s="892"/>
      <c r="U3" s="892"/>
      <c r="V3" s="893"/>
      <c r="W3" s="898"/>
      <c r="X3" s="899"/>
      <c r="Y3" s="903"/>
      <c r="Z3" s="904"/>
      <c r="AA3" s="904"/>
      <c r="AB3" s="904"/>
      <c r="AC3" s="905"/>
      <c r="AD3" s="898"/>
      <c r="AE3" s="899"/>
      <c r="AF3" s="903"/>
      <c r="AG3" s="904"/>
      <c r="AH3" s="904"/>
      <c r="AI3" s="904"/>
      <c r="AJ3" s="905"/>
      <c r="AL3" s="348" t="s">
        <v>985</v>
      </c>
      <c r="AM3" s="348" t="s">
        <v>986</v>
      </c>
    </row>
    <row r="4" spans="1:84" ht="20.25" customHeight="1" x14ac:dyDescent="0.15">
      <c r="C4" s="372" t="str">
        <f>基本情報!S4&amp;"　：　"&amp;IF(基本情報!U4="","",基本情報!U4&amp;"　様")</f>
        <v>ご担当者名　：　</v>
      </c>
      <c r="D4" s="12"/>
      <c r="E4" s="885" t="s">
        <v>529</v>
      </c>
      <c r="F4" s="886"/>
      <c r="G4" s="886"/>
      <c r="H4" s="886"/>
      <c r="I4" s="887"/>
      <c r="J4" s="906"/>
      <c r="K4" s="907"/>
      <c r="L4" s="907"/>
      <c r="M4" s="907"/>
      <c r="N4" s="907"/>
      <c r="O4" s="907"/>
      <c r="P4" s="907"/>
      <c r="Q4" s="907"/>
      <c r="R4" s="907"/>
      <c r="S4" s="907"/>
      <c r="T4" s="907"/>
      <c r="U4" s="907"/>
      <c r="V4" s="907"/>
      <c r="W4" s="907"/>
      <c r="X4" s="907"/>
      <c r="Y4" s="907"/>
      <c r="Z4" s="907"/>
      <c r="AA4" s="907"/>
      <c r="AB4" s="907"/>
      <c r="AC4" s="907"/>
      <c r="AD4" s="907"/>
      <c r="AE4" s="907"/>
      <c r="AF4" s="907"/>
      <c r="AG4" s="907"/>
      <c r="AH4" s="907"/>
      <c r="AI4" s="907"/>
      <c r="AJ4" s="908"/>
      <c r="AL4" s="348"/>
      <c r="AM4" s="348"/>
    </row>
    <row r="5" spans="1:84" s="216" customFormat="1" ht="14.25" customHeight="1" x14ac:dyDescent="0.15">
      <c r="A5" s="232"/>
      <c r="B5" s="147"/>
      <c r="C5" s="227" t="str">
        <f>IF(OR(仕様書作成!R6&lt;&gt;"",仕様書作成!Z6&lt;&gt;""),AK5,IF(OR('I Oユニット部選択'!I1&lt;&gt;"",'I Oユニット部選択'!W1&lt;&gt;""),御発注用仕様書!AK6,IF(COUNTIF(C6:C51,"*ポートプラグ*")&gt;0,$AL$4,"")))</f>
        <v/>
      </c>
      <c r="D5" s="153" t="s">
        <v>530</v>
      </c>
      <c r="E5" s="153" t="s">
        <v>375</v>
      </c>
      <c r="F5" s="215"/>
      <c r="G5" s="215"/>
      <c r="H5" s="215"/>
      <c r="I5" s="790" t="s">
        <v>372</v>
      </c>
      <c r="J5" s="791"/>
      <c r="K5" s="148">
        <v>1</v>
      </c>
      <c r="L5" s="154">
        <v>2</v>
      </c>
      <c r="M5" s="148">
        <v>3</v>
      </c>
      <c r="N5" s="154">
        <v>4</v>
      </c>
      <c r="O5" s="148">
        <v>5</v>
      </c>
      <c r="P5" s="154">
        <v>6</v>
      </c>
      <c r="Q5" s="148">
        <v>7</v>
      </c>
      <c r="R5" s="154">
        <v>8</v>
      </c>
      <c r="S5" s="148">
        <v>9</v>
      </c>
      <c r="T5" s="154">
        <v>10</v>
      </c>
      <c r="U5" s="148">
        <v>11</v>
      </c>
      <c r="V5" s="154">
        <v>12</v>
      </c>
      <c r="W5" s="148">
        <v>13</v>
      </c>
      <c r="X5" s="154">
        <v>14</v>
      </c>
      <c r="Y5" s="148">
        <v>15</v>
      </c>
      <c r="Z5" s="154">
        <v>16</v>
      </c>
      <c r="AA5" s="148">
        <v>17</v>
      </c>
      <c r="AB5" s="154">
        <v>18</v>
      </c>
      <c r="AC5" s="148">
        <v>19</v>
      </c>
      <c r="AD5" s="154">
        <v>20</v>
      </c>
      <c r="AE5" s="148">
        <v>21</v>
      </c>
      <c r="AF5" s="154">
        <v>22</v>
      </c>
      <c r="AG5" s="148">
        <v>23</v>
      </c>
      <c r="AH5" s="154">
        <v>24</v>
      </c>
      <c r="AI5" s="789" t="s">
        <v>531</v>
      </c>
      <c r="AJ5" s="791"/>
      <c r="AK5" s="12" t="s">
        <v>759</v>
      </c>
      <c r="AL5" s="415" t="s">
        <v>607</v>
      </c>
      <c r="AM5" s="411"/>
      <c r="AN5" s="411"/>
      <c r="AO5" s="411"/>
      <c r="AP5" s="411"/>
      <c r="AQ5" s="411"/>
      <c r="AR5" s="411"/>
      <c r="AS5" s="411"/>
      <c r="AT5" s="411"/>
      <c r="AU5" s="411"/>
      <c r="AV5" s="411"/>
      <c r="AW5" s="411"/>
      <c r="AX5" s="411"/>
      <c r="AY5" s="411"/>
      <c r="AZ5" s="411"/>
      <c r="BA5" s="411"/>
      <c r="BB5" s="411"/>
      <c r="BC5" s="411"/>
      <c r="BD5" s="411"/>
      <c r="BE5" s="411"/>
      <c r="BF5" s="411"/>
      <c r="BG5" s="411"/>
      <c r="BH5" s="411"/>
      <c r="BI5" s="411"/>
      <c r="BJ5" s="411"/>
      <c r="BK5" s="411"/>
      <c r="BL5" s="411"/>
      <c r="BM5" s="411"/>
      <c r="BN5" s="411"/>
      <c r="BO5" s="411"/>
      <c r="BP5" s="411"/>
      <c r="BQ5" s="411"/>
      <c r="BR5" s="411"/>
      <c r="BS5" s="411"/>
      <c r="BT5" s="411"/>
      <c r="BU5" s="411"/>
      <c r="BV5" s="411"/>
      <c r="BW5" s="411"/>
      <c r="BX5" s="411"/>
      <c r="BY5" s="411"/>
      <c r="BZ5" s="411"/>
      <c r="CA5" s="411"/>
      <c r="CB5" s="411"/>
      <c r="CC5" s="411"/>
      <c r="CD5" s="411"/>
      <c r="CE5" s="411"/>
      <c r="CF5" s="411"/>
    </row>
    <row r="6" spans="1:84" ht="16.5" customHeight="1" x14ac:dyDescent="0.15">
      <c r="A6" s="909" t="s">
        <v>604</v>
      </c>
      <c r="B6" s="149">
        <v>1</v>
      </c>
      <c r="C6" s="155" t="str">
        <f>IF(ISERROR(発注情報!L271)=TRUE,"",IF(OR(発注情報!L271="",発注情報!L271=0),"",IF(OR(発注情報!L271=発注情報!$L$112,発注情報!L271=発注情報!$L$113,発注情報!L271=発注情報!$L$114,発注情報!L271=発注情報!$L$115,発注情報!L271=発注情報!$L$116,発注情報!L271=発注情報!$L$117,発注情報!L271=発注情報!$L$118,発注情報!L271=発注情報!$L$119,発注情報!L271=発注情報!$L$120,発注情報!L271=発注情報!$L$121,発注情報!L271=発注情報!$L$122,発注情報!L271=発注情報!$L$123,発注情報!L271=発注情報!$L$124,発注情報!L271=発注情報!$L$125,発注情報!L271=発注情報!$L$126,発注情報!L271=発注情報!$L$127,発注情報!L271=発注情報!$L$128,発注情報!L271=発注情報!$L$139,発注情報!L271=発注情報!$L$130,発注情報!L271=発注情報!$L$131,発注情報!L271=発注情報!$L$132,発注情報!L271=発注情報!$L$133,発注情報!L271=発注情報!$L$134,発注情報!L271=発注情報!$L$135,発注情報!L271=発注情報!$L$136,),"",IF(発注情報!K271=発注情報!$K$76,発注情報!L271&amp;" (SUP.)",IF(発注情報!K271=発注情報!$K$77,発注情報!L271&amp;" (EXH.)",発注情報!L271)))))</f>
        <v>必須項目に入力漏れがあります</v>
      </c>
      <c r="D6" s="156">
        <f>IF(ISERROR(発注情報!M271)=TRUE,"",IF(OR(発注情報!M271="",発注情報!M271=0),"",IF($C6="","",発注情報!M271)))</f>
        <v>1</v>
      </c>
      <c r="E6" s="156">
        <f>IF(D6="","",D6*発注情報!$D$2)</f>
        <v>1</v>
      </c>
      <c r="F6" s="217" t="str">
        <f>IF(ISERROR(発注情報!O121)=TRUE,"",IF(OR(発注情報!O121="",発注情報!O121=0),"",発注情報!O121))</f>
        <v/>
      </c>
      <c r="G6" s="217" t="str">
        <f>IF(ISERROR(発注情報!P121)=TRUE,"",IF(OR(発注情報!P121="",発注情報!P121=0),"",発注情報!P121))</f>
        <v/>
      </c>
      <c r="H6" s="217" t="str">
        <f>IF(ISERROR(発注情報!Q121)=TRUE,"",IF(OR(発注情報!Q121="",発注情報!Q121=0),"",発注情報!Q121))</f>
        <v/>
      </c>
      <c r="I6" s="157"/>
      <c r="J6" s="158"/>
      <c r="K6" s="159"/>
      <c r="L6" s="160"/>
      <c r="M6" s="160"/>
      <c r="N6" s="160"/>
      <c r="O6" s="160"/>
      <c r="P6" s="160"/>
      <c r="Q6" s="160"/>
      <c r="R6" s="160"/>
      <c r="S6" s="160"/>
      <c r="T6" s="160"/>
      <c r="U6" s="160"/>
      <c r="V6" s="160"/>
      <c r="W6" s="160"/>
      <c r="X6" s="160"/>
      <c r="Y6" s="160"/>
      <c r="Z6" s="160"/>
      <c r="AA6" s="160"/>
      <c r="AB6" s="160"/>
      <c r="AC6" s="160"/>
      <c r="AD6" s="160"/>
      <c r="AE6" s="160"/>
      <c r="AF6" s="160"/>
      <c r="AG6" s="160"/>
      <c r="AH6" s="161"/>
      <c r="AI6" s="157"/>
      <c r="AJ6" s="158"/>
      <c r="AK6" s="12" t="s">
        <v>760</v>
      </c>
    </row>
    <row r="7" spans="1:84" ht="16.5" customHeight="1" x14ac:dyDescent="0.15">
      <c r="A7" s="910"/>
      <c r="B7" s="149">
        <v>2</v>
      </c>
      <c r="C7" s="155" t="str">
        <f>IF(ISERROR(発注情報!L272)=TRUE,"",IF(OR(発注情報!L272="",発注情報!L272=0),"",IF(OR(発注情報!L272=発注情報!$L$112,発注情報!L272=発注情報!$L$113,発注情報!L272=発注情報!$L$114,発注情報!L272=発注情報!$L$115,発注情報!L272=発注情報!$L$116,発注情報!L272=発注情報!$L$117,発注情報!L272=発注情報!$L$118,発注情報!L272=発注情報!$L$119,発注情報!L272=発注情報!$L$120,発注情報!L272=発注情報!$L$121,発注情報!L272=発注情報!$L$122,発注情報!L272=発注情報!$L$123,発注情報!L272=発注情報!$L$124,発注情報!L272=発注情報!$L$125,発注情報!L272=発注情報!$L$126,発注情報!L272=発注情報!$L$127,発注情報!L272=発注情報!$L$128,発注情報!L272=発注情報!$L$139,発注情報!L272=発注情報!$L$130,発注情報!L272=発注情報!$L$131,発注情報!L272=発注情報!$L$132,発注情報!L272=発注情報!$L$133,発注情報!L272=発注情報!$L$134,発注情報!L272=発注情報!$L$135,発注情報!L272=発注情報!$L$136,),"",IF(発注情報!K272=発注情報!$K$76,発注情報!L272&amp;" (SUP.)",IF(発注情報!K272=発注情報!$K$77,発注情報!L272&amp;" (EXH.)",発注情報!L272)))))</f>
        <v/>
      </c>
      <c r="D7" s="156" t="str">
        <f>IF(ISERROR(発注情報!M272)=TRUE,"",IF(OR(発注情報!M272="",発注情報!M272=0),"",IF($C7="","",発注情報!M272)))</f>
        <v/>
      </c>
      <c r="E7" s="156" t="str">
        <f>IF(D7="","",D7*発注情報!$D$2)</f>
        <v/>
      </c>
      <c r="F7" s="217" t="str">
        <f>IF(ISERROR(発注情報!O272)=TRUE,"",IF(OR(発注情報!O272="",発注情報!O272=0),"",発注情報!O272))</f>
        <v/>
      </c>
      <c r="G7" s="217" t="str">
        <f>IF(ISERROR(発注情報!P272)=TRUE,"",IF(OR(発注情報!P272="",発注情報!P272=0),"",発注情報!P272))</f>
        <v/>
      </c>
      <c r="H7" s="217" t="str">
        <f>IF(ISERROR(発注情報!Q272)=TRUE,"",IF(OR(発注情報!Q272="",発注情報!Q272=0),"",発注情報!Q272))</f>
        <v/>
      </c>
      <c r="I7" s="162" t="str">
        <f>IF(ISERROR(発注情報!R272)=TRUE,"",IF(OR(発注情報!R272="",発注情報!R272=0),"",発注情報!R272))</f>
        <v/>
      </c>
      <c r="J7" s="163" t="str">
        <f>IF(ISERROR(発注情報!S272)=TRUE,"",IF(OR(発注情報!S272="",発注情報!S272=0),"",発注情報!S272))</f>
        <v/>
      </c>
      <c r="K7" s="164" t="str">
        <f>IF(ISERROR(発注情報!T272)=TRUE,"",IF(OR(発注情報!T272="",発注情報!T272=0),"",IF($C7="","",発注情報!T272)))</f>
        <v/>
      </c>
      <c r="L7" s="164" t="str">
        <f>IF(ISERROR(発注情報!U272)=TRUE,"",IF(OR(発注情報!U272="",発注情報!U272=0),"",IF($C7="","",発注情報!U272)))</f>
        <v/>
      </c>
      <c r="M7" s="164" t="str">
        <f>IF(ISERROR(発注情報!V272)=TRUE,"",IF(OR(発注情報!V272="",発注情報!V272=0),"",IF($C7="","",発注情報!V272)))</f>
        <v/>
      </c>
      <c r="N7" s="164" t="str">
        <f>IF(ISERROR(発注情報!W272)=TRUE,"",IF(OR(発注情報!W272="",発注情報!W272=0),"",IF($C7="","",発注情報!W272)))</f>
        <v/>
      </c>
      <c r="O7" s="164" t="str">
        <f>IF(ISERROR(発注情報!X272)=TRUE,"",IF(OR(発注情報!X272="",発注情報!X272=0),"",IF($C7="","",発注情報!X272)))</f>
        <v/>
      </c>
      <c r="P7" s="164" t="str">
        <f>IF(ISERROR(発注情報!Y272)=TRUE,"",IF(OR(発注情報!Y272="",発注情報!Y272=0),"",IF($C7="","",発注情報!Y272)))</f>
        <v/>
      </c>
      <c r="Q7" s="164" t="str">
        <f>IF(ISERROR(発注情報!Z272)=TRUE,"",IF(OR(発注情報!Z272="",発注情報!Z272=0),"",IF($C7="","",発注情報!Z272)))</f>
        <v/>
      </c>
      <c r="R7" s="164" t="str">
        <f>IF(ISERROR(発注情報!AA272)=TRUE,"",IF(OR(発注情報!AA272="",発注情報!AA272=0),"",IF($C7="","",発注情報!AA272)))</f>
        <v/>
      </c>
      <c r="S7" s="164" t="str">
        <f>IF(ISERROR(発注情報!AB272)=TRUE,"",IF(OR(発注情報!AB272="",発注情報!AB272=0),"",IF($C7="","",発注情報!AB272)))</f>
        <v/>
      </c>
      <c r="T7" s="164" t="str">
        <f>IF(ISERROR(発注情報!AC272)=TRUE,"",IF(OR(発注情報!AC272="",発注情報!AC272=0),"",IF($C7="","",発注情報!AC272)))</f>
        <v/>
      </c>
      <c r="U7" s="164" t="str">
        <f>IF(ISERROR(発注情報!AD272)=TRUE,"",IF(OR(発注情報!AD272="",発注情報!AD272=0),"",IF($C7="","",発注情報!AD272)))</f>
        <v/>
      </c>
      <c r="V7" s="164" t="str">
        <f>IF(ISERROR(発注情報!AE272)=TRUE,"",IF(OR(発注情報!AE272="",発注情報!AE272=0),"",IF($C7="","",発注情報!AE272)))</f>
        <v/>
      </c>
      <c r="W7" s="164" t="str">
        <f>IF(ISERROR(発注情報!AF272)=TRUE,"",IF(OR(発注情報!AF272="",発注情報!AF272=0),"",IF($C7="","",発注情報!AF272)))</f>
        <v/>
      </c>
      <c r="X7" s="164" t="str">
        <f>IF(ISERROR(発注情報!AG272)=TRUE,"",IF(OR(発注情報!AG272="",発注情報!AG272=0),"",IF($C7="","",発注情報!AG272)))</f>
        <v/>
      </c>
      <c r="Y7" s="164" t="str">
        <f>IF(ISERROR(発注情報!AH272)=TRUE,"",IF(OR(発注情報!AH272="",発注情報!AH272=0),"",IF($C7="","",発注情報!AH272)))</f>
        <v/>
      </c>
      <c r="Z7" s="164" t="str">
        <f>IF(ISERROR(発注情報!AI272)=TRUE,"",IF(OR(発注情報!AI272="",発注情報!AI272=0),"",IF($C7="","",発注情報!AI272)))</f>
        <v/>
      </c>
      <c r="AA7" s="164" t="str">
        <f>IF(ISERROR(発注情報!AJ272)=TRUE,"",IF(OR(発注情報!AJ272="",発注情報!AJ272=0),"",IF($C7="","",発注情報!AJ272)))</f>
        <v/>
      </c>
      <c r="AB7" s="164" t="str">
        <f>IF(ISERROR(発注情報!AK272)=TRUE,"",IF(OR(発注情報!AK272="",発注情報!AK272=0),"",IF($C7="","",発注情報!AK272)))</f>
        <v/>
      </c>
      <c r="AC7" s="164" t="str">
        <f>IF(ISERROR(発注情報!AL272)=TRUE,"",IF(OR(発注情報!AL272="",発注情報!AL272=0),"",IF($C7="","",発注情報!AL272)))</f>
        <v/>
      </c>
      <c r="AD7" s="164" t="str">
        <f>IF(ISERROR(発注情報!AM272)=TRUE,"",IF(OR(発注情報!AM272="",発注情報!AM272=0),"",IF($C7="","",発注情報!AM272)))</f>
        <v/>
      </c>
      <c r="AE7" s="164" t="str">
        <f>IF(ISERROR(発注情報!AN272)=TRUE,"",IF(OR(発注情報!AN272="",発注情報!AN272=0),"",IF($C7="","",発注情報!AN272)))</f>
        <v/>
      </c>
      <c r="AF7" s="164" t="str">
        <f>IF(ISERROR(発注情報!AO272)=TRUE,"",IF(OR(発注情報!AO272="",発注情報!AO272=0),"",IF($C7="","",発注情報!AO272)))</f>
        <v/>
      </c>
      <c r="AG7" s="164" t="str">
        <f>IF(ISERROR(発注情報!AP272)=TRUE,"",IF(OR(発注情報!AP272="",発注情報!AP272=0),"",IF($C7="","",発注情報!AP272)))</f>
        <v/>
      </c>
      <c r="AH7" s="164" t="str">
        <f>IF(ISERROR(発注情報!AQ272)=TRUE,"",IF(OR(発注情報!AQ272="",発注情報!AQ272=0),"",IF($C7="","",発注情報!AQ272)))</f>
        <v/>
      </c>
      <c r="AI7" s="162" t="str">
        <f>IF(ISERROR(発注情報!AR272)=TRUE,"",IF(OR(発注情報!AR272="",発注情報!AR272=0),"",発注情報!AR272))</f>
        <v/>
      </c>
      <c r="AJ7" s="163" t="str">
        <f>IF(ISERROR(発注情報!AS272)=TRUE,"",IF(OR(発注情報!AS272="",発注情報!AS272=0),"",発注情報!AS272))</f>
        <v/>
      </c>
    </row>
    <row r="8" spans="1:84" ht="16.5" customHeight="1" x14ac:dyDescent="0.15">
      <c r="A8" s="910"/>
      <c r="B8" s="165">
        <v>3</v>
      </c>
      <c r="C8" s="155" t="str">
        <f>IF(ISERROR(発注情報!L273)=TRUE,"",IF(OR(発注情報!L273="",発注情報!L273=0),"",IF(OR(発注情報!L273=発注情報!$L$112,発注情報!L273=発注情報!$L$113,発注情報!L273=発注情報!$L$114,発注情報!L273=発注情報!$L$115,発注情報!L273=発注情報!$L$116,発注情報!L273=発注情報!$L$117,発注情報!L273=発注情報!$L$118,発注情報!L273=発注情報!$L$119,発注情報!L273=発注情報!$L$120,発注情報!L273=発注情報!$L$121,発注情報!L273=発注情報!$L$122,発注情報!L273=発注情報!$L$123,発注情報!L273=発注情報!$L$124,発注情報!L273=発注情報!$L$125,発注情報!L273=発注情報!$L$126,発注情報!L273=発注情報!$L$127,発注情報!L273=発注情報!$L$128,発注情報!L273=発注情報!$L$139,発注情報!L273=発注情報!$L$130,発注情報!L273=発注情報!$L$131,発注情報!L273=発注情報!$L$132,発注情報!L273=発注情報!$L$133,発注情報!L273=発注情報!$L$134,発注情報!L273=発注情報!$L$135,発注情報!L273=発注情報!$L$136,),"",IF(発注情報!K273=発注情報!$K$76,発注情報!L273&amp;" (SUP.)",IF(発注情報!K273=発注情報!$K$77,発注情報!L273&amp;" (EXH.)",発注情報!L273)))))</f>
        <v/>
      </c>
      <c r="D8" s="156" t="str">
        <f>IF(ISERROR(発注情報!M273)=TRUE,"",IF(OR(発注情報!M273="",発注情報!M273=0),"",IF($C8="","",発注情報!M273)))</f>
        <v/>
      </c>
      <c r="E8" s="156" t="str">
        <f>IF(D8="","",D8*発注情報!$D$2)</f>
        <v/>
      </c>
      <c r="F8" s="217" t="str">
        <f>IF(ISERROR(発注情報!O273)=TRUE,"",IF(OR(発注情報!O273="",発注情報!O273=0),"",発注情報!O273))</f>
        <v/>
      </c>
      <c r="G8" s="217" t="str">
        <f>IF(ISERROR(発注情報!P273)=TRUE,"",IF(OR(発注情報!P273="",発注情報!P273=0),"",発注情報!P273))</f>
        <v/>
      </c>
      <c r="H8" s="217" t="str">
        <f>IF(ISERROR(発注情報!Q273)=TRUE,"",IF(OR(発注情報!Q273="",発注情報!Q273=0),"",発注情報!Q273))</f>
        <v/>
      </c>
      <c r="I8" s="162" t="str">
        <f>IF(ISERROR(発注情報!R273)=TRUE,"",IF(OR(発注情報!R273="",発注情報!R273=0),"",発注情報!R273))</f>
        <v/>
      </c>
      <c r="J8" s="163" t="str">
        <f>IF(ISERROR(発注情報!S273)=TRUE,"",IF(OR(発注情報!S273="",発注情報!S273=0),"",発注情報!S273))</f>
        <v/>
      </c>
      <c r="K8" s="164" t="str">
        <f>IF(ISERROR(発注情報!T273)=TRUE,"",IF(OR(発注情報!T273="",発注情報!T273=0),"",IF($C8="","",発注情報!T273)))</f>
        <v/>
      </c>
      <c r="L8" s="164" t="str">
        <f>IF(ISERROR(発注情報!U273)=TRUE,"",IF(OR(発注情報!U273="",発注情報!U273=0),"",IF($C8="","",発注情報!U273)))</f>
        <v/>
      </c>
      <c r="M8" s="164" t="str">
        <f>IF(ISERROR(発注情報!V273)=TRUE,"",IF(OR(発注情報!V273="",発注情報!V273=0),"",IF($C8="","",発注情報!V273)))</f>
        <v/>
      </c>
      <c r="N8" s="164" t="str">
        <f>IF(ISERROR(発注情報!W273)=TRUE,"",IF(OR(発注情報!W273="",発注情報!W273=0),"",IF($C8="","",発注情報!W273)))</f>
        <v/>
      </c>
      <c r="O8" s="164" t="str">
        <f>IF(ISERROR(発注情報!X273)=TRUE,"",IF(OR(発注情報!X273="",発注情報!X273=0),"",IF($C8="","",発注情報!X273)))</f>
        <v/>
      </c>
      <c r="P8" s="164" t="str">
        <f>IF(ISERROR(発注情報!Y273)=TRUE,"",IF(OR(発注情報!Y273="",発注情報!Y273=0),"",IF($C8="","",発注情報!Y273)))</f>
        <v/>
      </c>
      <c r="Q8" s="164" t="str">
        <f>IF(ISERROR(発注情報!Z273)=TRUE,"",IF(OR(発注情報!Z273="",発注情報!Z273=0),"",IF($C8="","",発注情報!Z273)))</f>
        <v/>
      </c>
      <c r="R8" s="164" t="str">
        <f>IF(ISERROR(発注情報!AA273)=TRUE,"",IF(OR(発注情報!AA273="",発注情報!AA273=0),"",IF($C8="","",発注情報!AA273)))</f>
        <v/>
      </c>
      <c r="S8" s="164" t="str">
        <f>IF(ISERROR(発注情報!AB273)=TRUE,"",IF(OR(発注情報!AB273="",発注情報!AB273=0),"",IF($C8="","",発注情報!AB273)))</f>
        <v/>
      </c>
      <c r="T8" s="164" t="str">
        <f>IF(ISERROR(発注情報!AC273)=TRUE,"",IF(OR(発注情報!AC273="",発注情報!AC273=0),"",IF($C8="","",発注情報!AC273)))</f>
        <v/>
      </c>
      <c r="U8" s="164" t="str">
        <f>IF(ISERROR(発注情報!AD273)=TRUE,"",IF(OR(発注情報!AD273="",発注情報!AD273=0),"",IF($C8="","",発注情報!AD273)))</f>
        <v/>
      </c>
      <c r="V8" s="164" t="str">
        <f>IF(ISERROR(発注情報!AE273)=TRUE,"",IF(OR(発注情報!AE273="",発注情報!AE273=0),"",IF($C8="","",発注情報!AE273)))</f>
        <v/>
      </c>
      <c r="W8" s="164" t="str">
        <f>IF(ISERROR(発注情報!AF273)=TRUE,"",IF(OR(発注情報!AF273="",発注情報!AF273=0),"",IF($C8="","",発注情報!AF273)))</f>
        <v/>
      </c>
      <c r="X8" s="164" t="str">
        <f>IF(ISERROR(発注情報!AG273)=TRUE,"",IF(OR(発注情報!AG273="",発注情報!AG273=0),"",IF($C8="","",発注情報!AG273)))</f>
        <v/>
      </c>
      <c r="Y8" s="164" t="str">
        <f>IF(ISERROR(発注情報!AH273)=TRUE,"",IF(OR(発注情報!AH273="",発注情報!AH273=0),"",IF($C8="","",発注情報!AH273)))</f>
        <v/>
      </c>
      <c r="Z8" s="164" t="str">
        <f>IF(ISERROR(発注情報!AI273)=TRUE,"",IF(OR(発注情報!AI273="",発注情報!AI273=0),"",IF($C8="","",発注情報!AI273)))</f>
        <v/>
      </c>
      <c r="AA8" s="164" t="str">
        <f>IF(ISERROR(発注情報!AJ273)=TRUE,"",IF(OR(発注情報!AJ273="",発注情報!AJ273=0),"",IF($C8="","",発注情報!AJ273)))</f>
        <v/>
      </c>
      <c r="AB8" s="164" t="str">
        <f>IF(ISERROR(発注情報!AK273)=TRUE,"",IF(OR(発注情報!AK273="",発注情報!AK273=0),"",IF($C8="","",発注情報!AK273)))</f>
        <v/>
      </c>
      <c r="AC8" s="164" t="str">
        <f>IF(ISERROR(発注情報!AL273)=TRUE,"",IF(OR(発注情報!AL273="",発注情報!AL273=0),"",IF($C8="","",発注情報!AL273)))</f>
        <v/>
      </c>
      <c r="AD8" s="164" t="str">
        <f>IF(ISERROR(発注情報!AM273)=TRUE,"",IF(OR(発注情報!AM273="",発注情報!AM273=0),"",IF($C8="","",発注情報!AM273)))</f>
        <v/>
      </c>
      <c r="AE8" s="164" t="str">
        <f>IF(ISERROR(発注情報!AN273)=TRUE,"",IF(OR(発注情報!AN273="",発注情報!AN273=0),"",IF($C8="","",発注情報!AN273)))</f>
        <v/>
      </c>
      <c r="AF8" s="164" t="str">
        <f>IF(ISERROR(発注情報!AO273)=TRUE,"",IF(OR(発注情報!AO273="",発注情報!AO273=0),"",IF($C8="","",発注情報!AO273)))</f>
        <v/>
      </c>
      <c r="AG8" s="164" t="str">
        <f>IF(ISERROR(発注情報!AP273)=TRUE,"",IF(OR(発注情報!AP273="",発注情報!AP273=0),"",IF($C8="","",発注情報!AP273)))</f>
        <v/>
      </c>
      <c r="AH8" s="164" t="str">
        <f>IF(ISERROR(発注情報!AQ273)=TRUE,"",IF(OR(発注情報!AQ273="",発注情報!AQ273=0),"",IF($C8="","",発注情報!AQ273)))</f>
        <v/>
      </c>
      <c r="AI8" s="162" t="str">
        <f>IF(ISERROR(発注情報!AR273)=TRUE,"",IF(OR(発注情報!AR273="",発注情報!AR273=0),"",発注情報!AR273))</f>
        <v/>
      </c>
      <c r="AJ8" s="163" t="str">
        <f>IF(ISERROR(発注情報!AS273)=TRUE,"",IF(OR(発注情報!AS273="",発注情報!AS273=0),"",発注情報!AS273))</f>
        <v/>
      </c>
    </row>
    <row r="9" spans="1:84" ht="16.5" customHeight="1" x14ac:dyDescent="0.15">
      <c r="A9" s="910"/>
      <c r="B9" s="149">
        <v>4</v>
      </c>
      <c r="C9" s="155" t="str">
        <f>IF(ISERROR(発注情報!L274)=TRUE,"",IF(OR(発注情報!L274="",発注情報!L274=0),"",IF(OR(発注情報!L274=発注情報!$L$112,発注情報!L274=発注情報!$L$113,発注情報!L274=発注情報!$L$114,発注情報!L274=発注情報!$L$115,発注情報!L274=発注情報!$L$116,発注情報!L274=発注情報!$L$117,発注情報!L274=発注情報!$L$118,発注情報!L274=発注情報!$L$119,発注情報!L274=発注情報!$L$120,発注情報!L274=発注情報!$L$121,発注情報!L274=発注情報!$L$122,発注情報!L274=発注情報!$L$123,発注情報!L274=発注情報!$L$124,発注情報!L274=発注情報!$L$125,発注情報!L274=発注情報!$L$126,発注情報!L274=発注情報!$L$127,発注情報!L274=発注情報!$L$128,発注情報!L274=発注情報!$L$139,発注情報!L274=発注情報!$L$130,発注情報!L274=発注情報!$L$131,発注情報!L274=発注情報!$L$132,発注情報!L274=発注情報!$L$133,発注情報!L274=発注情報!$L$134,発注情報!L274=発注情報!$L$135,発注情報!L274=発注情報!$L$136,),"",IF(発注情報!K274=発注情報!$K$76,発注情報!L274&amp;" (SUP.)",IF(発注情報!K274=発注情報!$K$77,発注情報!L274&amp;" (EXH.)",発注情報!L274)))))</f>
        <v/>
      </c>
      <c r="D9" s="156" t="str">
        <f>IF(ISERROR(発注情報!M274)=TRUE,"",IF(OR(発注情報!M274="",発注情報!M274=0),"",IF($C9="","",発注情報!M274)))</f>
        <v/>
      </c>
      <c r="E9" s="156" t="str">
        <f>IF(D9="","",D9*発注情報!$D$2)</f>
        <v/>
      </c>
      <c r="F9" s="217" t="str">
        <f>IF(ISERROR(発注情報!O274)=TRUE,"",IF(OR(発注情報!O274="",発注情報!O274=0),"",発注情報!O274))</f>
        <v/>
      </c>
      <c r="G9" s="217" t="str">
        <f>IF(ISERROR(発注情報!P274)=TRUE,"",IF(OR(発注情報!P274="",発注情報!P274=0),"",発注情報!P274))</f>
        <v/>
      </c>
      <c r="H9" s="217" t="str">
        <f>IF(ISERROR(発注情報!Q274)=TRUE,"",IF(OR(発注情報!Q274="",発注情報!Q274=0),"",発注情報!Q274))</f>
        <v/>
      </c>
      <c r="I9" s="162" t="str">
        <f>IF(ISERROR(発注情報!R274)=TRUE,"",IF(OR(発注情報!R274="",発注情報!R274=0),"",発注情報!R274))</f>
        <v/>
      </c>
      <c r="J9" s="163" t="str">
        <f>IF(ISERROR(発注情報!S274)=TRUE,"",IF(OR(発注情報!S274="",発注情報!S274=0),"",発注情報!S274))</f>
        <v/>
      </c>
      <c r="K9" s="164" t="str">
        <f>IF(ISERROR(発注情報!T274)=TRUE,"",IF(OR(発注情報!T274="",発注情報!T274=0),"",IF($C9="","",発注情報!T274)))</f>
        <v/>
      </c>
      <c r="L9" s="164" t="str">
        <f>IF(ISERROR(発注情報!U274)=TRUE,"",IF(OR(発注情報!U274="",発注情報!U274=0),"",IF($C9="","",発注情報!U274)))</f>
        <v/>
      </c>
      <c r="M9" s="164" t="str">
        <f>IF(ISERROR(発注情報!V274)=TRUE,"",IF(OR(発注情報!V274="",発注情報!V274=0),"",IF($C9="","",発注情報!V274)))</f>
        <v/>
      </c>
      <c r="N9" s="164" t="str">
        <f>IF(ISERROR(発注情報!W274)=TRUE,"",IF(OR(発注情報!W274="",発注情報!W274=0),"",IF($C9="","",発注情報!W274)))</f>
        <v/>
      </c>
      <c r="O9" s="164" t="str">
        <f>IF(ISERROR(発注情報!X274)=TRUE,"",IF(OR(発注情報!X274="",発注情報!X274=0),"",IF($C9="","",発注情報!X274)))</f>
        <v/>
      </c>
      <c r="P9" s="164" t="str">
        <f>IF(ISERROR(発注情報!Y274)=TRUE,"",IF(OR(発注情報!Y274="",発注情報!Y274=0),"",IF($C9="","",発注情報!Y274)))</f>
        <v/>
      </c>
      <c r="Q9" s="164" t="str">
        <f>IF(ISERROR(発注情報!Z274)=TRUE,"",IF(OR(発注情報!Z274="",発注情報!Z274=0),"",IF($C9="","",発注情報!Z274)))</f>
        <v/>
      </c>
      <c r="R9" s="164" t="str">
        <f>IF(ISERROR(発注情報!AA274)=TRUE,"",IF(OR(発注情報!AA274="",発注情報!AA274=0),"",IF($C9="","",発注情報!AA274)))</f>
        <v/>
      </c>
      <c r="S9" s="164" t="str">
        <f>IF(ISERROR(発注情報!AB274)=TRUE,"",IF(OR(発注情報!AB274="",発注情報!AB274=0),"",IF($C9="","",発注情報!AB274)))</f>
        <v/>
      </c>
      <c r="T9" s="164" t="str">
        <f>IF(ISERROR(発注情報!AC274)=TRUE,"",IF(OR(発注情報!AC274="",発注情報!AC274=0),"",IF($C9="","",発注情報!AC274)))</f>
        <v/>
      </c>
      <c r="U9" s="164" t="str">
        <f>IF(ISERROR(発注情報!AD274)=TRUE,"",IF(OR(発注情報!AD274="",発注情報!AD274=0),"",IF($C9="","",発注情報!AD274)))</f>
        <v/>
      </c>
      <c r="V9" s="164" t="str">
        <f>IF(ISERROR(発注情報!AE274)=TRUE,"",IF(OR(発注情報!AE274="",発注情報!AE274=0),"",IF($C9="","",発注情報!AE274)))</f>
        <v/>
      </c>
      <c r="W9" s="164" t="str">
        <f>IF(ISERROR(発注情報!AF274)=TRUE,"",IF(OR(発注情報!AF274="",発注情報!AF274=0),"",IF($C9="","",発注情報!AF274)))</f>
        <v/>
      </c>
      <c r="X9" s="164" t="str">
        <f>IF(ISERROR(発注情報!AG274)=TRUE,"",IF(OR(発注情報!AG274="",発注情報!AG274=0),"",IF($C9="","",発注情報!AG274)))</f>
        <v/>
      </c>
      <c r="Y9" s="164" t="str">
        <f>IF(ISERROR(発注情報!AH274)=TRUE,"",IF(OR(発注情報!AH274="",発注情報!AH274=0),"",IF($C9="","",発注情報!AH274)))</f>
        <v/>
      </c>
      <c r="Z9" s="164" t="str">
        <f>IF(ISERROR(発注情報!AI274)=TRUE,"",IF(OR(発注情報!AI274="",発注情報!AI274=0),"",IF($C9="","",発注情報!AI274)))</f>
        <v/>
      </c>
      <c r="AA9" s="164" t="str">
        <f>IF(ISERROR(発注情報!AJ274)=TRUE,"",IF(OR(発注情報!AJ274="",発注情報!AJ274=0),"",IF($C9="","",発注情報!AJ274)))</f>
        <v/>
      </c>
      <c r="AB9" s="164" t="str">
        <f>IF(ISERROR(発注情報!AK274)=TRUE,"",IF(OR(発注情報!AK274="",発注情報!AK274=0),"",IF($C9="","",発注情報!AK274)))</f>
        <v/>
      </c>
      <c r="AC9" s="164" t="str">
        <f>IF(ISERROR(発注情報!AL274)=TRUE,"",IF(OR(発注情報!AL274="",発注情報!AL274=0),"",IF($C9="","",発注情報!AL274)))</f>
        <v/>
      </c>
      <c r="AD9" s="164" t="str">
        <f>IF(ISERROR(発注情報!AM274)=TRUE,"",IF(OR(発注情報!AM274="",発注情報!AM274=0),"",IF($C9="","",発注情報!AM274)))</f>
        <v/>
      </c>
      <c r="AE9" s="164" t="str">
        <f>IF(ISERROR(発注情報!AN274)=TRUE,"",IF(OR(発注情報!AN274="",発注情報!AN274=0),"",IF($C9="","",発注情報!AN274)))</f>
        <v/>
      </c>
      <c r="AF9" s="164" t="str">
        <f>IF(ISERROR(発注情報!AO274)=TRUE,"",IF(OR(発注情報!AO274="",発注情報!AO274=0),"",IF($C9="","",発注情報!AO274)))</f>
        <v/>
      </c>
      <c r="AG9" s="164" t="str">
        <f>IF(ISERROR(発注情報!AP274)=TRUE,"",IF(OR(発注情報!AP274="",発注情報!AP274=0),"",IF($C9="","",発注情報!AP274)))</f>
        <v/>
      </c>
      <c r="AH9" s="164" t="str">
        <f>IF(ISERROR(発注情報!AQ274)=TRUE,"",IF(OR(発注情報!AQ274="",発注情報!AQ274=0),"",IF($C9="","",発注情報!AQ274)))</f>
        <v/>
      </c>
      <c r="AI9" s="162" t="str">
        <f>IF(ISERROR(発注情報!AR274)=TRUE,"",IF(OR(発注情報!AR274="",発注情報!AR274=0),"",発注情報!AR274))</f>
        <v/>
      </c>
      <c r="AJ9" s="163" t="str">
        <f>IF(ISERROR(発注情報!AS274)=TRUE,"",IF(OR(発注情報!AS274="",発注情報!AS274=0),"",発注情報!AS274))</f>
        <v/>
      </c>
    </row>
    <row r="10" spans="1:84" ht="16.5" customHeight="1" x14ac:dyDescent="0.15">
      <c r="A10" s="910"/>
      <c r="B10" s="165">
        <v>5</v>
      </c>
      <c r="C10" s="155" t="str">
        <f>IF(ISERROR(発注情報!L275)=TRUE,"",IF(OR(発注情報!L275="",発注情報!L275=0),"",IF(OR(発注情報!L275=発注情報!$L$112,発注情報!L275=発注情報!$L$113,発注情報!L275=発注情報!$L$114,発注情報!L275=発注情報!$L$115,発注情報!L275=発注情報!$L$116,発注情報!L275=発注情報!$L$117,発注情報!L275=発注情報!$L$118,発注情報!L275=発注情報!$L$119,発注情報!L275=発注情報!$L$120,発注情報!L275=発注情報!$L$121,発注情報!L275=発注情報!$L$122,発注情報!L275=発注情報!$L$123,発注情報!L275=発注情報!$L$124,発注情報!L275=発注情報!$L$125,発注情報!L275=発注情報!$L$126,発注情報!L275=発注情報!$L$127,発注情報!L275=発注情報!$L$128,発注情報!L275=発注情報!$L$139,発注情報!L275=発注情報!$L$130,発注情報!L275=発注情報!$L$131,発注情報!L275=発注情報!$L$132,発注情報!L275=発注情報!$L$133,発注情報!L275=発注情報!$L$134,発注情報!L275=発注情報!$L$135,発注情報!L275=発注情報!$L$136,),"",IF(発注情報!K275=発注情報!$K$76,発注情報!L275&amp;" (SUP.)",IF(発注情報!K275=発注情報!$K$77,発注情報!L275&amp;" (EXH.)",発注情報!L275)))))</f>
        <v/>
      </c>
      <c r="D10" s="156" t="str">
        <f>IF(ISERROR(発注情報!M275)=TRUE,"",IF(OR(発注情報!M275="",発注情報!M275=0),"",IF($C10="","",発注情報!M275)))</f>
        <v/>
      </c>
      <c r="E10" s="156" t="str">
        <f>IF(D10="","",D10*発注情報!$D$2)</f>
        <v/>
      </c>
      <c r="F10" s="217" t="str">
        <f>IF(ISERROR(発注情報!O275)=TRUE,"",IF(OR(発注情報!O275="",発注情報!O275=0),"",発注情報!O275))</f>
        <v/>
      </c>
      <c r="G10" s="217" t="str">
        <f>IF(ISERROR(発注情報!P275)=TRUE,"",IF(OR(発注情報!P275="",発注情報!P275=0),"",発注情報!P275))</f>
        <v/>
      </c>
      <c r="H10" s="217" t="str">
        <f>IF(ISERROR(発注情報!Q275)=TRUE,"",IF(OR(発注情報!Q275="",発注情報!Q275=0),"",発注情報!Q275))</f>
        <v/>
      </c>
      <c r="I10" s="162" t="str">
        <f>IF(ISERROR(発注情報!R275)=TRUE,"",IF(OR(発注情報!R275="",発注情報!R275=0),"",発注情報!R275))</f>
        <v/>
      </c>
      <c r="J10" s="163" t="str">
        <f>IF(ISERROR(発注情報!S275)=TRUE,"",IF(OR(発注情報!S275="",発注情報!S275=0),"",発注情報!S275))</f>
        <v/>
      </c>
      <c r="K10" s="164" t="str">
        <f>IF(ISERROR(発注情報!T275)=TRUE,"",IF(OR(発注情報!T275="",発注情報!T275=0),"",IF($C10="","",発注情報!T275)))</f>
        <v/>
      </c>
      <c r="L10" s="164" t="str">
        <f>IF(ISERROR(発注情報!U275)=TRUE,"",IF(OR(発注情報!U275="",発注情報!U275=0),"",IF($C10="","",発注情報!U275)))</f>
        <v/>
      </c>
      <c r="M10" s="164" t="str">
        <f>IF(ISERROR(発注情報!V275)=TRUE,"",IF(OR(発注情報!V275="",発注情報!V275=0),"",IF($C10="","",発注情報!V275)))</f>
        <v/>
      </c>
      <c r="N10" s="164" t="str">
        <f>IF(ISERROR(発注情報!W275)=TRUE,"",IF(OR(発注情報!W275="",発注情報!W275=0),"",IF($C10="","",発注情報!W275)))</f>
        <v/>
      </c>
      <c r="O10" s="164" t="str">
        <f>IF(ISERROR(発注情報!X275)=TRUE,"",IF(OR(発注情報!X275="",発注情報!X275=0),"",IF($C10="","",発注情報!X275)))</f>
        <v/>
      </c>
      <c r="P10" s="164" t="str">
        <f>IF(ISERROR(発注情報!Y275)=TRUE,"",IF(OR(発注情報!Y275="",発注情報!Y275=0),"",IF($C10="","",発注情報!Y275)))</f>
        <v/>
      </c>
      <c r="Q10" s="164" t="str">
        <f>IF(ISERROR(発注情報!Z275)=TRUE,"",IF(OR(発注情報!Z275="",発注情報!Z275=0),"",IF($C10="","",発注情報!Z275)))</f>
        <v/>
      </c>
      <c r="R10" s="164" t="str">
        <f>IF(ISERROR(発注情報!AA275)=TRUE,"",IF(OR(発注情報!AA275="",発注情報!AA275=0),"",IF($C10="","",発注情報!AA275)))</f>
        <v/>
      </c>
      <c r="S10" s="164" t="str">
        <f>IF(ISERROR(発注情報!AB275)=TRUE,"",IF(OR(発注情報!AB275="",発注情報!AB275=0),"",IF($C10="","",発注情報!AB275)))</f>
        <v/>
      </c>
      <c r="T10" s="164" t="str">
        <f>IF(ISERROR(発注情報!AC275)=TRUE,"",IF(OR(発注情報!AC275="",発注情報!AC275=0),"",IF($C10="","",発注情報!AC275)))</f>
        <v/>
      </c>
      <c r="U10" s="164" t="str">
        <f>IF(ISERROR(発注情報!AD275)=TRUE,"",IF(OR(発注情報!AD275="",発注情報!AD275=0),"",IF($C10="","",発注情報!AD275)))</f>
        <v/>
      </c>
      <c r="V10" s="164" t="str">
        <f>IF(ISERROR(発注情報!AE275)=TRUE,"",IF(OR(発注情報!AE275="",発注情報!AE275=0),"",IF($C10="","",発注情報!AE275)))</f>
        <v/>
      </c>
      <c r="W10" s="164" t="str">
        <f>IF(ISERROR(発注情報!AF275)=TRUE,"",IF(OR(発注情報!AF275="",発注情報!AF275=0),"",IF($C10="","",発注情報!AF275)))</f>
        <v/>
      </c>
      <c r="X10" s="164" t="str">
        <f>IF(ISERROR(発注情報!AG275)=TRUE,"",IF(OR(発注情報!AG275="",発注情報!AG275=0),"",IF($C10="","",発注情報!AG275)))</f>
        <v/>
      </c>
      <c r="Y10" s="164" t="str">
        <f>IF(ISERROR(発注情報!AH275)=TRUE,"",IF(OR(発注情報!AH275="",発注情報!AH275=0),"",IF($C10="","",発注情報!AH275)))</f>
        <v/>
      </c>
      <c r="Z10" s="164" t="str">
        <f>IF(ISERROR(発注情報!AI275)=TRUE,"",IF(OR(発注情報!AI275="",発注情報!AI275=0),"",IF($C10="","",発注情報!AI275)))</f>
        <v/>
      </c>
      <c r="AA10" s="164" t="str">
        <f>IF(ISERROR(発注情報!AJ275)=TRUE,"",IF(OR(発注情報!AJ275="",発注情報!AJ275=0),"",IF($C10="","",発注情報!AJ275)))</f>
        <v/>
      </c>
      <c r="AB10" s="164" t="str">
        <f>IF(ISERROR(発注情報!AK275)=TRUE,"",IF(OR(発注情報!AK275="",発注情報!AK275=0),"",IF($C10="","",発注情報!AK275)))</f>
        <v/>
      </c>
      <c r="AC10" s="164" t="str">
        <f>IF(ISERROR(発注情報!AL275)=TRUE,"",IF(OR(発注情報!AL275="",発注情報!AL275=0),"",IF($C10="","",発注情報!AL275)))</f>
        <v/>
      </c>
      <c r="AD10" s="164" t="str">
        <f>IF(ISERROR(発注情報!AM275)=TRUE,"",IF(OR(発注情報!AM275="",発注情報!AM275=0),"",IF($C10="","",発注情報!AM275)))</f>
        <v/>
      </c>
      <c r="AE10" s="164" t="str">
        <f>IF(ISERROR(発注情報!AN275)=TRUE,"",IF(OR(発注情報!AN275="",発注情報!AN275=0),"",IF($C10="","",発注情報!AN275)))</f>
        <v/>
      </c>
      <c r="AF10" s="164" t="str">
        <f>IF(ISERROR(発注情報!AO275)=TRUE,"",IF(OR(発注情報!AO275="",発注情報!AO275=0),"",IF($C10="","",発注情報!AO275)))</f>
        <v/>
      </c>
      <c r="AG10" s="164" t="str">
        <f>IF(ISERROR(発注情報!AP275)=TRUE,"",IF(OR(発注情報!AP275="",発注情報!AP275=0),"",IF($C10="","",発注情報!AP275)))</f>
        <v/>
      </c>
      <c r="AH10" s="164" t="str">
        <f>IF(ISERROR(発注情報!AQ275)=TRUE,"",IF(OR(発注情報!AQ275="",発注情報!AQ275=0),"",IF($C10="","",発注情報!AQ275)))</f>
        <v/>
      </c>
      <c r="AI10" s="162" t="str">
        <f>IF(ISERROR(発注情報!AR275)=TRUE,"",IF(OR(発注情報!AR275="",発注情報!AR275=0),"",発注情報!AR275))</f>
        <v/>
      </c>
      <c r="AJ10" s="163" t="str">
        <f>IF(ISERROR(発注情報!AS275)=TRUE,"",IF(OR(発注情報!AS275="",発注情報!AS275=0),"",発注情報!AS275))</f>
        <v/>
      </c>
    </row>
    <row r="11" spans="1:84" ht="16.5" customHeight="1" x14ac:dyDescent="0.15">
      <c r="A11" s="910"/>
      <c r="B11" s="149">
        <v>6</v>
      </c>
      <c r="C11" s="155" t="str">
        <f>IF(ISERROR(発注情報!L276)=TRUE,"",IF(OR(発注情報!L276="",発注情報!L276=0),"",IF(OR(発注情報!L276=発注情報!$L$112,発注情報!L276=発注情報!$L$113,発注情報!L276=発注情報!$L$114,発注情報!L276=発注情報!$L$115,発注情報!L276=発注情報!$L$116,発注情報!L276=発注情報!$L$117,発注情報!L276=発注情報!$L$118,発注情報!L276=発注情報!$L$119,発注情報!L276=発注情報!$L$120,発注情報!L276=発注情報!$L$121,発注情報!L276=発注情報!$L$122,発注情報!L276=発注情報!$L$123,発注情報!L276=発注情報!$L$124,発注情報!L276=発注情報!$L$125,発注情報!L276=発注情報!$L$126,発注情報!L276=発注情報!$L$127,発注情報!L276=発注情報!$L$128,発注情報!L276=発注情報!$L$139,発注情報!L276=発注情報!$L$130,発注情報!L276=発注情報!$L$131,発注情報!L276=発注情報!$L$132,発注情報!L276=発注情報!$L$133,発注情報!L276=発注情報!$L$134,発注情報!L276=発注情報!$L$135,発注情報!L276=発注情報!$L$136,),"",IF(発注情報!K276=発注情報!$K$76,発注情報!L276&amp;" (SUP.)",IF(発注情報!K276=発注情報!$K$77,発注情報!L276&amp;" (EXH.)",発注情報!L276)))))</f>
        <v/>
      </c>
      <c r="D11" s="156" t="str">
        <f>IF(ISERROR(発注情報!M276)=TRUE,"",IF(OR(発注情報!M276="",発注情報!M276=0),"",IF($C11="","",発注情報!M276)))</f>
        <v/>
      </c>
      <c r="E11" s="156" t="str">
        <f>IF(D11="","",D11*発注情報!$D$2)</f>
        <v/>
      </c>
      <c r="F11" s="217" t="str">
        <f>IF(ISERROR(発注情報!O276)=TRUE,"",IF(OR(発注情報!O276="",発注情報!O276=0),"",発注情報!O276))</f>
        <v/>
      </c>
      <c r="G11" s="217" t="str">
        <f>IF(ISERROR(発注情報!P276)=TRUE,"",IF(OR(発注情報!P276="",発注情報!P276=0),"",発注情報!P276))</f>
        <v/>
      </c>
      <c r="H11" s="217" t="str">
        <f>IF(ISERROR(発注情報!Q276)=TRUE,"",IF(OR(発注情報!Q276="",発注情報!Q276=0),"",発注情報!Q276))</f>
        <v/>
      </c>
      <c r="I11" s="162" t="str">
        <f>IF(ISERROR(発注情報!R276)=TRUE,"",IF(OR(発注情報!R276="",発注情報!R276=0),"",発注情報!R276))</f>
        <v/>
      </c>
      <c r="J11" s="163" t="str">
        <f>IF(ISERROR(発注情報!S276)=TRUE,"",IF(OR(発注情報!S276="",発注情報!S276=0),"",発注情報!S276))</f>
        <v/>
      </c>
      <c r="K11" s="164" t="str">
        <f>IF(ISERROR(発注情報!T276)=TRUE,"",IF(OR(発注情報!T276="",発注情報!T276=0),"",IF($C11="","",発注情報!T276)))</f>
        <v/>
      </c>
      <c r="L11" s="164" t="str">
        <f>IF(ISERROR(発注情報!U276)=TRUE,"",IF(OR(発注情報!U276="",発注情報!U276=0),"",IF($C11="","",発注情報!U276)))</f>
        <v/>
      </c>
      <c r="M11" s="164" t="str">
        <f>IF(ISERROR(発注情報!V276)=TRUE,"",IF(OR(発注情報!V276="",発注情報!V276=0),"",IF($C11="","",発注情報!V276)))</f>
        <v/>
      </c>
      <c r="N11" s="164" t="str">
        <f>IF(ISERROR(発注情報!W276)=TRUE,"",IF(OR(発注情報!W276="",発注情報!W276=0),"",IF($C11="","",発注情報!W276)))</f>
        <v/>
      </c>
      <c r="O11" s="164" t="str">
        <f>IF(ISERROR(発注情報!X276)=TRUE,"",IF(OR(発注情報!X276="",発注情報!X276=0),"",IF($C11="","",発注情報!X276)))</f>
        <v/>
      </c>
      <c r="P11" s="164" t="str">
        <f>IF(ISERROR(発注情報!Y276)=TRUE,"",IF(OR(発注情報!Y276="",発注情報!Y276=0),"",IF($C11="","",発注情報!Y276)))</f>
        <v/>
      </c>
      <c r="Q11" s="164" t="str">
        <f>IF(ISERROR(発注情報!Z276)=TRUE,"",IF(OR(発注情報!Z276="",発注情報!Z276=0),"",IF($C11="","",発注情報!Z276)))</f>
        <v/>
      </c>
      <c r="R11" s="164" t="str">
        <f>IF(ISERROR(発注情報!AA276)=TRUE,"",IF(OR(発注情報!AA276="",発注情報!AA276=0),"",IF($C11="","",発注情報!AA276)))</f>
        <v/>
      </c>
      <c r="S11" s="164" t="str">
        <f>IF(ISERROR(発注情報!AB276)=TRUE,"",IF(OR(発注情報!AB276="",発注情報!AB276=0),"",IF($C11="","",発注情報!AB276)))</f>
        <v/>
      </c>
      <c r="T11" s="164" t="str">
        <f>IF(ISERROR(発注情報!AC276)=TRUE,"",IF(OR(発注情報!AC276="",発注情報!AC276=0),"",IF($C11="","",発注情報!AC276)))</f>
        <v/>
      </c>
      <c r="U11" s="164" t="str">
        <f>IF(ISERROR(発注情報!AD276)=TRUE,"",IF(OR(発注情報!AD276="",発注情報!AD276=0),"",IF($C11="","",発注情報!AD276)))</f>
        <v/>
      </c>
      <c r="V11" s="164" t="str">
        <f>IF(ISERROR(発注情報!AE276)=TRUE,"",IF(OR(発注情報!AE276="",発注情報!AE276=0),"",IF($C11="","",発注情報!AE276)))</f>
        <v/>
      </c>
      <c r="W11" s="164" t="str">
        <f>IF(ISERROR(発注情報!AF276)=TRUE,"",IF(OR(発注情報!AF276="",発注情報!AF276=0),"",IF($C11="","",発注情報!AF276)))</f>
        <v/>
      </c>
      <c r="X11" s="164" t="str">
        <f>IF(ISERROR(発注情報!AG276)=TRUE,"",IF(OR(発注情報!AG276="",発注情報!AG276=0),"",IF($C11="","",発注情報!AG276)))</f>
        <v/>
      </c>
      <c r="Y11" s="164" t="str">
        <f>IF(ISERROR(発注情報!AH276)=TRUE,"",IF(OR(発注情報!AH276="",発注情報!AH276=0),"",IF($C11="","",発注情報!AH276)))</f>
        <v/>
      </c>
      <c r="Z11" s="164" t="str">
        <f>IF(ISERROR(発注情報!AI276)=TRUE,"",IF(OR(発注情報!AI276="",発注情報!AI276=0),"",IF($C11="","",発注情報!AI276)))</f>
        <v/>
      </c>
      <c r="AA11" s="164" t="str">
        <f>IF(ISERROR(発注情報!AJ276)=TRUE,"",IF(OR(発注情報!AJ276="",発注情報!AJ276=0),"",IF($C11="","",発注情報!AJ276)))</f>
        <v/>
      </c>
      <c r="AB11" s="164" t="str">
        <f>IF(ISERROR(発注情報!AK276)=TRUE,"",IF(OR(発注情報!AK276="",発注情報!AK276=0),"",IF($C11="","",発注情報!AK276)))</f>
        <v/>
      </c>
      <c r="AC11" s="164" t="str">
        <f>IF(ISERROR(発注情報!AL276)=TRUE,"",IF(OR(発注情報!AL276="",発注情報!AL276=0),"",IF($C11="","",発注情報!AL276)))</f>
        <v/>
      </c>
      <c r="AD11" s="164" t="str">
        <f>IF(ISERROR(発注情報!AM276)=TRUE,"",IF(OR(発注情報!AM276="",発注情報!AM276=0),"",IF($C11="","",発注情報!AM276)))</f>
        <v/>
      </c>
      <c r="AE11" s="164" t="str">
        <f>IF(ISERROR(発注情報!AN276)=TRUE,"",IF(OR(発注情報!AN276="",発注情報!AN276=0),"",IF($C11="","",発注情報!AN276)))</f>
        <v/>
      </c>
      <c r="AF11" s="164" t="str">
        <f>IF(ISERROR(発注情報!AO276)=TRUE,"",IF(OR(発注情報!AO276="",発注情報!AO276=0),"",IF($C11="","",発注情報!AO276)))</f>
        <v/>
      </c>
      <c r="AG11" s="164" t="str">
        <f>IF(ISERROR(発注情報!AP276)=TRUE,"",IF(OR(発注情報!AP276="",発注情報!AP276=0),"",IF($C11="","",発注情報!AP276)))</f>
        <v/>
      </c>
      <c r="AH11" s="164" t="str">
        <f>IF(ISERROR(発注情報!AQ276)=TRUE,"",IF(OR(発注情報!AQ276="",発注情報!AQ276=0),"",IF($C11="","",発注情報!AQ276)))</f>
        <v/>
      </c>
      <c r="AI11" s="162" t="str">
        <f>IF(ISERROR(発注情報!AR276)=TRUE,"",IF(OR(発注情報!AR276="",発注情報!AR276=0),"",発注情報!AR276))</f>
        <v/>
      </c>
      <c r="AJ11" s="163" t="str">
        <f>IF(ISERROR(発注情報!AS276)=TRUE,"",IF(OR(発注情報!AS276="",発注情報!AS276=0),"",発注情報!AS276))</f>
        <v/>
      </c>
    </row>
    <row r="12" spans="1:84" ht="16.5" customHeight="1" x14ac:dyDescent="0.15">
      <c r="A12" s="910"/>
      <c r="B12" s="165">
        <v>7</v>
      </c>
      <c r="C12" s="155" t="str">
        <f>IF(ISERROR(発注情報!L277)=TRUE,"",IF(OR(発注情報!L277="",発注情報!L277=0),"",IF(OR(発注情報!L277=発注情報!$L$112,発注情報!L277=発注情報!$L$113,発注情報!L277=発注情報!$L$114,発注情報!L277=発注情報!$L$115,発注情報!L277=発注情報!$L$116,発注情報!L277=発注情報!$L$117,発注情報!L277=発注情報!$L$118,発注情報!L277=発注情報!$L$119,発注情報!L277=発注情報!$L$120,発注情報!L277=発注情報!$L$121,発注情報!L277=発注情報!$L$122,発注情報!L277=発注情報!$L$123,発注情報!L277=発注情報!$L$124,発注情報!L277=発注情報!$L$125,発注情報!L277=発注情報!$L$126,発注情報!L277=発注情報!$L$127,発注情報!L277=発注情報!$L$128,発注情報!L277=発注情報!$L$139,発注情報!L277=発注情報!$L$130,発注情報!L277=発注情報!$L$131,発注情報!L277=発注情報!$L$132,発注情報!L277=発注情報!$L$133,発注情報!L277=発注情報!$L$134,発注情報!L277=発注情報!$L$135,発注情報!L277=発注情報!$L$136,),"",IF(発注情報!K277=発注情報!$K$76,発注情報!L277&amp;" (SUP.)",IF(発注情報!K277=発注情報!$K$77,発注情報!L277&amp;" (EXH.)",発注情報!L277)))))</f>
        <v/>
      </c>
      <c r="D12" s="156" t="str">
        <f>IF(ISERROR(発注情報!M277)=TRUE,"",IF(OR(発注情報!M277="",発注情報!M277=0),"",IF($C12="","",発注情報!M277)))</f>
        <v/>
      </c>
      <c r="E12" s="156" t="str">
        <f>IF(D12="","",D12*発注情報!$D$2)</f>
        <v/>
      </c>
      <c r="F12" s="217" t="str">
        <f>IF(ISERROR(発注情報!O277)=TRUE,"",IF(OR(発注情報!O277="",発注情報!O277=0),"",発注情報!O277))</f>
        <v/>
      </c>
      <c r="G12" s="217" t="str">
        <f>IF(ISERROR(発注情報!P277)=TRUE,"",IF(OR(発注情報!P277="",発注情報!P277=0),"",発注情報!P277))</f>
        <v/>
      </c>
      <c r="H12" s="217" t="str">
        <f>IF(ISERROR(発注情報!Q277)=TRUE,"",IF(OR(発注情報!Q277="",発注情報!Q277=0),"",発注情報!Q277))</f>
        <v/>
      </c>
      <c r="I12" s="162" t="str">
        <f>IF(ISERROR(発注情報!R277)=TRUE,"",IF(OR(発注情報!R277="",発注情報!R277=0),"",発注情報!R277))</f>
        <v/>
      </c>
      <c r="J12" s="163" t="str">
        <f>IF(ISERROR(発注情報!S277)=TRUE,"",IF(OR(発注情報!S277="",発注情報!S277=0),"",発注情報!S277))</f>
        <v/>
      </c>
      <c r="K12" s="164" t="str">
        <f>IF(ISERROR(発注情報!T277)=TRUE,"",IF(OR(発注情報!T277="",発注情報!T277=0),"",IF($C12="","",発注情報!T277)))</f>
        <v/>
      </c>
      <c r="L12" s="164" t="str">
        <f>IF(ISERROR(発注情報!U277)=TRUE,"",IF(OR(発注情報!U277="",発注情報!U277=0),"",IF($C12="","",発注情報!U277)))</f>
        <v/>
      </c>
      <c r="M12" s="164" t="str">
        <f>IF(ISERROR(発注情報!V277)=TRUE,"",IF(OR(発注情報!V277="",発注情報!V277=0),"",IF($C12="","",発注情報!V277)))</f>
        <v/>
      </c>
      <c r="N12" s="164" t="str">
        <f>IF(ISERROR(発注情報!W277)=TRUE,"",IF(OR(発注情報!W277="",発注情報!W277=0),"",IF($C12="","",発注情報!W277)))</f>
        <v/>
      </c>
      <c r="O12" s="164" t="str">
        <f>IF(ISERROR(発注情報!X277)=TRUE,"",IF(OR(発注情報!X277="",発注情報!X277=0),"",IF($C12="","",発注情報!X277)))</f>
        <v/>
      </c>
      <c r="P12" s="164" t="str">
        <f>IF(ISERROR(発注情報!Y277)=TRUE,"",IF(OR(発注情報!Y277="",発注情報!Y277=0),"",IF($C12="","",発注情報!Y277)))</f>
        <v/>
      </c>
      <c r="Q12" s="164" t="str">
        <f>IF(ISERROR(発注情報!Z277)=TRUE,"",IF(OR(発注情報!Z277="",発注情報!Z277=0),"",IF($C12="","",発注情報!Z277)))</f>
        <v/>
      </c>
      <c r="R12" s="164" t="str">
        <f>IF(ISERROR(発注情報!AA277)=TRUE,"",IF(OR(発注情報!AA277="",発注情報!AA277=0),"",IF($C12="","",発注情報!AA277)))</f>
        <v/>
      </c>
      <c r="S12" s="164" t="str">
        <f>IF(ISERROR(発注情報!AB277)=TRUE,"",IF(OR(発注情報!AB277="",発注情報!AB277=0),"",IF($C12="","",発注情報!AB277)))</f>
        <v/>
      </c>
      <c r="T12" s="164" t="str">
        <f>IF(ISERROR(発注情報!AC277)=TRUE,"",IF(OR(発注情報!AC277="",発注情報!AC277=0),"",IF($C12="","",発注情報!AC277)))</f>
        <v/>
      </c>
      <c r="U12" s="164" t="str">
        <f>IF(ISERROR(発注情報!AD277)=TRUE,"",IF(OR(発注情報!AD277="",発注情報!AD277=0),"",IF($C12="","",発注情報!AD277)))</f>
        <v/>
      </c>
      <c r="V12" s="164" t="str">
        <f>IF(ISERROR(発注情報!AE277)=TRUE,"",IF(OR(発注情報!AE277="",発注情報!AE277=0),"",IF($C12="","",発注情報!AE277)))</f>
        <v/>
      </c>
      <c r="W12" s="164" t="str">
        <f>IF(ISERROR(発注情報!AF277)=TRUE,"",IF(OR(発注情報!AF277="",発注情報!AF277=0),"",IF($C12="","",発注情報!AF277)))</f>
        <v/>
      </c>
      <c r="X12" s="164" t="str">
        <f>IF(ISERROR(発注情報!AG277)=TRUE,"",IF(OR(発注情報!AG277="",発注情報!AG277=0),"",IF($C12="","",発注情報!AG277)))</f>
        <v/>
      </c>
      <c r="Y12" s="164" t="str">
        <f>IF(ISERROR(発注情報!AH277)=TRUE,"",IF(OR(発注情報!AH277="",発注情報!AH277=0),"",IF($C12="","",発注情報!AH277)))</f>
        <v/>
      </c>
      <c r="Z12" s="164" t="str">
        <f>IF(ISERROR(発注情報!AI277)=TRUE,"",IF(OR(発注情報!AI277="",発注情報!AI277=0),"",IF($C12="","",発注情報!AI277)))</f>
        <v/>
      </c>
      <c r="AA12" s="164" t="str">
        <f>IF(ISERROR(発注情報!AJ277)=TRUE,"",IF(OR(発注情報!AJ277="",発注情報!AJ277=0),"",IF($C12="","",発注情報!AJ277)))</f>
        <v/>
      </c>
      <c r="AB12" s="164" t="str">
        <f>IF(ISERROR(発注情報!AK277)=TRUE,"",IF(OR(発注情報!AK277="",発注情報!AK277=0),"",IF($C12="","",発注情報!AK277)))</f>
        <v/>
      </c>
      <c r="AC12" s="164" t="str">
        <f>IF(ISERROR(発注情報!AL277)=TRUE,"",IF(OR(発注情報!AL277="",発注情報!AL277=0),"",IF($C12="","",発注情報!AL277)))</f>
        <v/>
      </c>
      <c r="AD12" s="164" t="str">
        <f>IF(ISERROR(発注情報!AM277)=TRUE,"",IF(OR(発注情報!AM277="",発注情報!AM277=0),"",IF($C12="","",発注情報!AM277)))</f>
        <v/>
      </c>
      <c r="AE12" s="164" t="str">
        <f>IF(ISERROR(発注情報!AN277)=TRUE,"",IF(OR(発注情報!AN277="",発注情報!AN277=0),"",IF($C12="","",発注情報!AN277)))</f>
        <v/>
      </c>
      <c r="AF12" s="164" t="str">
        <f>IF(ISERROR(発注情報!AO277)=TRUE,"",IF(OR(発注情報!AO277="",発注情報!AO277=0),"",IF($C12="","",発注情報!AO277)))</f>
        <v/>
      </c>
      <c r="AG12" s="164" t="str">
        <f>IF(ISERROR(発注情報!AP277)=TRUE,"",IF(OR(発注情報!AP277="",発注情報!AP277=0),"",IF($C12="","",発注情報!AP277)))</f>
        <v/>
      </c>
      <c r="AH12" s="164" t="str">
        <f>IF(ISERROR(発注情報!AQ277)=TRUE,"",IF(OR(発注情報!AQ277="",発注情報!AQ277=0),"",IF($C12="","",発注情報!AQ277)))</f>
        <v/>
      </c>
      <c r="AI12" s="162" t="str">
        <f>IF(ISERROR(発注情報!AR277)=TRUE,"",IF(OR(発注情報!AR277="",発注情報!AR277=0),"",発注情報!AR277))</f>
        <v/>
      </c>
      <c r="AJ12" s="163" t="str">
        <f>IF(ISERROR(発注情報!AS277)=TRUE,"",IF(OR(発注情報!AS277="",発注情報!AS277=0),"",発注情報!AS277))</f>
        <v/>
      </c>
    </row>
    <row r="13" spans="1:84" ht="16.5" customHeight="1" x14ac:dyDescent="0.15">
      <c r="A13" s="910"/>
      <c r="B13" s="149">
        <v>8</v>
      </c>
      <c r="C13" s="155" t="str">
        <f>IF(ISERROR(発注情報!L278)=TRUE,"",IF(OR(発注情報!L278="",発注情報!L278=0),"",IF(OR(発注情報!L278=発注情報!$L$112,発注情報!L278=発注情報!$L$113,発注情報!L278=発注情報!$L$114,発注情報!L278=発注情報!$L$115,発注情報!L278=発注情報!$L$116,発注情報!L278=発注情報!$L$117,発注情報!L278=発注情報!$L$118,発注情報!L278=発注情報!$L$119,発注情報!L278=発注情報!$L$120,発注情報!L278=発注情報!$L$121,発注情報!L278=発注情報!$L$122,発注情報!L278=発注情報!$L$123,発注情報!L278=発注情報!$L$124,発注情報!L278=発注情報!$L$125,発注情報!L278=発注情報!$L$126,発注情報!L278=発注情報!$L$127,発注情報!L278=発注情報!$L$128,発注情報!L278=発注情報!$L$139,発注情報!L278=発注情報!$L$130,発注情報!L278=発注情報!$L$131,発注情報!L278=発注情報!$L$132,発注情報!L278=発注情報!$L$133,発注情報!L278=発注情報!$L$134,発注情報!L278=発注情報!$L$135,発注情報!L278=発注情報!$L$136,),"",IF(発注情報!K278=発注情報!$K$76,発注情報!L278&amp;" (SUP.)",IF(発注情報!K278=発注情報!$K$77,発注情報!L278&amp;" (EXH.)",発注情報!L278)))))</f>
        <v/>
      </c>
      <c r="D13" s="156" t="str">
        <f>IF(ISERROR(発注情報!M278)=TRUE,"",IF(OR(発注情報!M278="",発注情報!M278=0),"",IF($C13="","",発注情報!M278)))</f>
        <v/>
      </c>
      <c r="E13" s="156" t="str">
        <f>IF(D13="","",D13*発注情報!$D$2)</f>
        <v/>
      </c>
      <c r="F13" s="217" t="str">
        <f>IF(ISERROR(発注情報!O278)=TRUE,"",IF(OR(発注情報!O278="",発注情報!O278=0),"",発注情報!O278))</f>
        <v/>
      </c>
      <c r="G13" s="217" t="str">
        <f>IF(ISERROR(発注情報!P278)=TRUE,"",IF(OR(発注情報!P278="",発注情報!P278=0),"",発注情報!P278))</f>
        <v/>
      </c>
      <c r="H13" s="217" t="str">
        <f>IF(ISERROR(発注情報!Q278)=TRUE,"",IF(OR(発注情報!Q278="",発注情報!Q278=0),"",発注情報!Q278))</f>
        <v/>
      </c>
      <c r="I13" s="162" t="str">
        <f>IF(ISERROR(発注情報!R278)=TRUE,"",IF(OR(発注情報!R278="",発注情報!R278=0),"",発注情報!R278))</f>
        <v/>
      </c>
      <c r="J13" s="163" t="str">
        <f>IF(ISERROR(発注情報!S278)=TRUE,"",IF(OR(発注情報!S278="",発注情報!S278=0),"",発注情報!S278))</f>
        <v/>
      </c>
      <c r="K13" s="164" t="str">
        <f>IF(ISERROR(発注情報!T278)=TRUE,"",IF(OR(発注情報!T278="",発注情報!T278=0),"",IF($C13="","",発注情報!T278)))</f>
        <v/>
      </c>
      <c r="L13" s="164" t="str">
        <f>IF(ISERROR(発注情報!U278)=TRUE,"",IF(OR(発注情報!U278="",発注情報!U278=0),"",IF($C13="","",発注情報!U278)))</f>
        <v/>
      </c>
      <c r="M13" s="164" t="str">
        <f>IF(ISERROR(発注情報!V278)=TRUE,"",IF(OR(発注情報!V278="",発注情報!V278=0),"",IF($C13="","",発注情報!V278)))</f>
        <v/>
      </c>
      <c r="N13" s="164" t="str">
        <f>IF(ISERROR(発注情報!W278)=TRUE,"",IF(OR(発注情報!W278="",発注情報!W278=0),"",IF($C13="","",発注情報!W278)))</f>
        <v/>
      </c>
      <c r="O13" s="164" t="str">
        <f>IF(ISERROR(発注情報!X278)=TRUE,"",IF(OR(発注情報!X278="",発注情報!X278=0),"",IF($C13="","",発注情報!X278)))</f>
        <v/>
      </c>
      <c r="P13" s="164" t="str">
        <f>IF(ISERROR(発注情報!Y278)=TRUE,"",IF(OR(発注情報!Y278="",発注情報!Y278=0),"",IF($C13="","",発注情報!Y278)))</f>
        <v/>
      </c>
      <c r="Q13" s="164" t="str">
        <f>IF(ISERROR(発注情報!Z278)=TRUE,"",IF(OR(発注情報!Z278="",発注情報!Z278=0),"",IF($C13="","",発注情報!Z278)))</f>
        <v/>
      </c>
      <c r="R13" s="164" t="str">
        <f>IF(ISERROR(発注情報!AA278)=TRUE,"",IF(OR(発注情報!AA278="",発注情報!AA278=0),"",IF($C13="","",発注情報!AA278)))</f>
        <v/>
      </c>
      <c r="S13" s="164" t="str">
        <f>IF(ISERROR(発注情報!AB278)=TRUE,"",IF(OR(発注情報!AB278="",発注情報!AB278=0),"",IF($C13="","",発注情報!AB278)))</f>
        <v/>
      </c>
      <c r="T13" s="164" t="str">
        <f>IF(ISERROR(発注情報!AC278)=TRUE,"",IF(OR(発注情報!AC278="",発注情報!AC278=0),"",IF($C13="","",発注情報!AC278)))</f>
        <v/>
      </c>
      <c r="U13" s="164" t="str">
        <f>IF(ISERROR(発注情報!AD278)=TRUE,"",IF(OR(発注情報!AD278="",発注情報!AD278=0),"",IF($C13="","",発注情報!AD278)))</f>
        <v/>
      </c>
      <c r="V13" s="164" t="str">
        <f>IF(ISERROR(発注情報!AE278)=TRUE,"",IF(OR(発注情報!AE278="",発注情報!AE278=0),"",IF($C13="","",発注情報!AE278)))</f>
        <v/>
      </c>
      <c r="W13" s="164" t="str">
        <f>IF(ISERROR(発注情報!AF278)=TRUE,"",IF(OR(発注情報!AF278="",発注情報!AF278=0),"",IF($C13="","",発注情報!AF278)))</f>
        <v/>
      </c>
      <c r="X13" s="164" t="str">
        <f>IF(ISERROR(発注情報!AG278)=TRUE,"",IF(OR(発注情報!AG278="",発注情報!AG278=0),"",IF($C13="","",発注情報!AG278)))</f>
        <v/>
      </c>
      <c r="Y13" s="164" t="str">
        <f>IF(ISERROR(発注情報!AH278)=TRUE,"",IF(OR(発注情報!AH278="",発注情報!AH278=0),"",IF($C13="","",発注情報!AH278)))</f>
        <v/>
      </c>
      <c r="Z13" s="164" t="str">
        <f>IF(ISERROR(発注情報!AI278)=TRUE,"",IF(OR(発注情報!AI278="",発注情報!AI278=0),"",IF($C13="","",発注情報!AI278)))</f>
        <v/>
      </c>
      <c r="AA13" s="164" t="str">
        <f>IF(ISERROR(発注情報!AJ278)=TRUE,"",IF(OR(発注情報!AJ278="",発注情報!AJ278=0),"",IF($C13="","",発注情報!AJ278)))</f>
        <v/>
      </c>
      <c r="AB13" s="164" t="str">
        <f>IF(ISERROR(発注情報!AK278)=TRUE,"",IF(OR(発注情報!AK278="",発注情報!AK278=0),"",IF($C13="","",発注情報!AK278)))</f>
        <v/>
      </c>
      <c r="AC13" s="164" t="str">
        <f>IF(ISERROR(発注情報!AL278)=TRUE,"",IF(OR(発注情報!AL278="",発注情報!AL278=0),"",IF($C13="","",発注情報!AL278)))</f>
        <v/>
      </c>
      <c r="AD13" s="164" t="str">
        <f>IF(ISERROR(発注情報!AM278)=TRUE,"",IF(OR(発注情報!AM278="",発注情報!AM278=0),"",IF($C13="","",発注情報!AM278)))</f>
        <v/>
      </c>
      <c r="AE13" s="164" t="str">
        <f>IF(ISERROR(発注情報!AN278)=TRUE,"",IF(OR(発注情報!AN278="",発注情報!AN278=0),"",IF($C13="","",発注情報!AN278)))</f>
        <v/>
      </c>
      <c r="AF13" s="164" t="str">
        <f>IF(ISERROR(発注情報!AO278)=TRUE,"",IF(OR(発注情報!AO278="",発注情報!AO278=0),"",IF($C13="","",発注情報!AO278)))</f>
        <v/>
      </c>
      <c r="AG13" s="164" t="str">
        <f>IF(ISERROR(発注情報!AP278)=TRUE,"",IF(OR(発注情報!AP278="",発注情報!AP278=0),"",IF($C13="","",発注情報!AP278)))</f>
        <v/>
      </c>
      <c r="AH13" s="164" t="str">
        <f>IF(ISERROR(発注情報!AQ278)=TRUE,"",IF(OR(発注情報!AQ278="",発注情報!AQ278=0),"",IF($C13="","",発注情報!AQ278)))</f>
        <v/>
      </c>
      <c r="AI13" s="162" t="str">
        <f>IF(ISERROR(発注情報!AR278)=TRUE,"",IF(OR(発注情報!AR278="",発注情報!AR278=0),"",発注情報!AR278))</f>
        <v/>
      </c>
      <c r="AJ13" s="163" t="str">
        <f>IF(ISERROR(発注情報!AS278)=TRUE,"",IF(OR(発注情報!AS278="",発注情報!AS278=0),"",発注情報!AS278))</f>
        <v/>
      </c>
    </row>
    <row r="14" spans="1:84" ht="16.5" customHeight="1" x14ac:dyDescent="0.15">
      <c r="A14" s="910"/>
      <c r="B14" s="165">
        <v>9</v>
      </c>
      <c r="C14" s="155" t="str">
        <f>IF(ISERROR(発注情報!L279)=TRUE,"",IF(OR(発注情報!L279="",発注情報!L279=0),"",IF(OR(発注情報!L279=発注情報!$L$112,発注情報!L279=発注情報!$L$113,発注情報!L279=発注情報!$L$114,発注情報!L279=発注情報!$L$115,発注情報!L279=発注情報!$L$116,発注情報!L279=発注情報!$L$117,発注情報!L279=発注情報!$L$118,発注情報!L279=発注情報!$L$119,発注情報!L279=発注情報!$L$120,発注情報!L279=発注情報!$L$121,発注情報!L279=発注情報!$L$122,発注情報!L279=発注情報!$L$123,発注情報!L279=発注情報!$L$124,発注情報!L279=発注情報!$L$125,発注情報!L279=発注情報!$L$126,発注情報!L279=発注情報!$L$127,発注情報!L279=発注情報!$L$128,発注情報!L279=発注情報!$L$139,発注情報!L279=発注情報!$L$130,発注情報!L279=発注情報!$L$131,発注情報!L279=発注情報!$L$132,発注情報!L279=発注情報!$L$133,発注情報!L279=発注情報!$L$134,発注情報!L279=発注情報!$L$135,発注情報!L279=発注情報!$L$136,),"",IF(発注情報!K279=発注情報!$K$76,発注情報!L279&amp;" (SUP.)",IF(発注情報!K279=発注情報!$K$77,発注情報!L279&amp;" (EXH.)",発注情報!L279)))))</f>
        <v/>
      </c>
      <c r="D14" s="156" t="str">
        <f>IF(ISERROR(発注情報!M279)=TRUE,"",IF(OR(発注情報!M279="",発注情報!M279=0),"",IF($C14="","",発注情報!M279)))</f>
        <v/>
      </c>
      <c r="E14" s="156" t="str">
        <f>IF(D14="","",D14*発注情報!$D$2)</f>
        <v/>
      </c>
      <c r="F14" s="217" t="str">
        <f>IF(ISERROR(発注情報!O279)=TRUE,"",IF(OR(発注情報!O279="",発注情報!O279=0),"",発注情報!O279))</f>
        <v/>
      </c>
      <c r="G14" s="217" t="str">
        <f>IF(ISERROR(発注情報!P279)=TRUE,"",IF(OR(発注情報!P279="",発注情報!P279=0),"",発注情報!P279))</f>
        <v/>
      </c>
      <c r="H14" s="217" t="str">
        <f>IF(ISERROR(発注情報!Q279)=TRUE,"",IF(OR(発注情報!Q279="",発注情報!Q279=0),"",発注情報!Q279))</f>
        <v/>
      </c>
      <c r="I14" s="162" t="str">
        <f>IF(ISERROR(発注情報!R279)=TRUE,"",IF(OR(発注情報!R279="",発注情報!R279=0),"",発注情報!R279))</f>
        <v/>
      </c>
      <c r="J14" s="163" t="str">
        <f>IF(ISERROR(発注情報!S279)=TRUE,"",IF(OR(発注情報!S279="",発注情報!S279=0),"",発注情報!S279))</f>
        <v/>
      </c>
      <c r="K14" s="164" t="str">
        <f>IF(ISERROR(発注情報!T279)=TRUE,"",IF(OR(発注情報!T279="",発注情報!T279=0),"",IF($C14="","",発注情報!T279)))</f>
        <v/>
      </c>
      <c r="L14" s="164" t="str">
        <f>IF(ISERROR(発注情報!U279)=TRUE,"",IF(OR(発注情報!U279="",発注情報!U279=0),"",IF($C14="","",発注情報!U279)))</f>
        <v/>
      </c>
      <c r="M14" s="164" t="str">
        <f>IF(ISERROR(発注情報!V279)=TRUE,"",IF(OR(発注情報!V279="",発注情報!V279=0),"",IF($C14="","",発注情報!V279)))</f>
        <v/>
      </c>
      <c r="N14" s="164" t="str">
        <f>IF(ISERROR(発注情報!W279)=TRUE,"",IF(OR(発注情報!W279="",発注情報!W279=0),"",IF($C14="","",発注情報!W279)))</f>
        <v/>
      </c>
      <c r="O14" s="164" t="str">
        <f>IF(ISERROR(発注情報!X279)=TRUE,"",IF(OR(発注情報!X279="",発注情報!X279=0),"",IF($C14="","",発注情報!X279)))</f>
        <v/>
      </c>
      <c r="P14" s="164" t="str">
        <f>IF(ISERROR(発注情報!Y279)=TRUE,"",IF(OR(発注情報!Y279="",発注情報!Y279=0),"",IF($C14="","",発注情報!Y279)))</f>
        <v/>
      </c>
      <c r="Q14" s="164" t="str">
        <f>IF(ISERROR(発注情報!Z279)=TRUE,"",IF(OR(発注情報!Z279="",発注情報!Z279=0),"",IF($C14="","",発注情報!Z279)))</f>
        <v/>
      </c>
      <c r="R14" s="164" t="str">
        <f>IF(ISERROR(発注情報!AA279)=TRUE,"",IF(OR(発注情報!AA279="",発注情報!AA279=0),"",IF($C14="","",発注情報!AA279)))</f>
        <v/>
      </c>
      <c r="S14" s="164" t="str">
        <f>IF(ISERROR(発注情報!AB279)=TRUE,"",IF(OR(発注情報!AB279="",発注情報!AB279=0),"",IF($C14="","",発注情報!AB279)))</f>
        <v/>
      </c>
      <c r="T14" s="164" t="str">
        <f>IF(ISERROR(発注情報!AC279)=TRUE,"",IF(OR(発注情報!AC279="",発注情報!AC279=0),"",IF($C14="","",発注情報!AC279)))</f>
        <v/>
      </c>
      <c r="U14" s="164" t="str">
        <f>IF(ISERROR(発注情報!AD279)=TRUE,"",IF(OR(発注情報!AD279="",発注情報!AD279=0),"",IF($C14="","",発注情報!AD279)))</f>
        <v/>
      </c>
      <c r="V14" s="164" t="str">
        <f>IF(ISERROR(発注情報!AE279)=TRUE,"",IF(OR(発注情報!AE279="",発注情報!AE279=0),"",IF($C14="","",発注情報!AE279)))</f>
        <v/>
      </c>
      <c r="W14" s="164" t="str">
        <f>IF(ISERROR(発注情報!AF279)=TRUE,"",IF(OR(発注情報!AF279="",発注情報!AF279=0),"",IF($C14="","",発注情報!AF279)))</f>
        <v/>
      </c>
      <c r="X14" s="164" t="str">
        <f>IF(ISERROR(発注情報!AG279)=TRUE,"",IF(OR(発注情報!AG279="",発注情報!AG279=0),"",IF($C14="","",発注情報!AG279)))</f>
        <v/>
      </c>
      <c r="Y14" s="164" t="str">
        <f>IF(ISERROR(発注情報!AH279)=TRUE,"",IF(OR(発注情報!AH279="",発注情報!AH279=0),"",IF($C14="","",発注情報!AH279)))</f>
        <v/>
      </c>
      <c r="Z14" s="164" t="str">
        <f>IF(ISERROR(発注情報!AI279)=TRUE,"",IF(OR(発注情報!AI279="",発注情報!AI279=0),"",IF($C14="","",発注情報!AI279)))</f>
        <v/>
      </c>
      <c r="AA14" s="164" t="str">
        <f>IF(ISERROR(発注情報!AJ279)=TRUE,"",IF(OR(発注情報!AJ279="",発注情報!AJ279=0),"",IF($C14="","",発注情報!AJ279)))</f>
        <v/>
      </c>
      <c r="AB14" s="164" t="str">
        <f>IF(ISERROR(発注情報!AK279)=TRUE,"",IF(OR(発注情報!AK279="",発注情報!AK279=0),"",IF($C14="","",発注情報!AK279)))</f>
        <v/>
      </c>
      <c r="AC14" s="164" t="str">
        <f>IF(ISERROR(発注情報!AL279)=TRUE,"",IF(OR(発注情報!AL279="",発注情報!AL279=0),"",IF($C14="","",発注情報!AL279)))</f>
        <v/>
      </c>
      <c r="AD14" s="164" t="str">
        <f>IF(ISERROR(発注情報!AM279)=TRUE,"",IF(OR(発注情報!AM279="",発注情報!AM279=0),"",IF($C14="","",発注情報!AM279)))</f>
        <v/>
      </c>
      <c r="AE14" s="164" t="str">
        <f>IF(ISERROR(発注情報!AN279)=TRUE,"",IF(OR(発注情報!AN279="",発注情報!AN279=0),"",IF($C14="","",発注情報!AN279)))</f>
        <v/>
      </c>
      <c r="AF14" s="164" t="str">
        <f>IF(ISERROR(発注情報!AO279)=TRUE,"",IF(OR(発注情報!AO279="",発注情報!AO279=0),"",IF($C14="","",発注情報!AO279)))</f>
        <v/>
      </c>
      <c r="AG14" s="164" t="str">
        <f>IF(ISERROR(発注情報!AP279)=TRUE,"",IF(OR(発注情報!AP279="",発注情報!AP279=0),"",IF($C14="","",発注情報!AP279)))</f>
        <v/>
      </c>
      <c r="AH14" s="164" t="str">
        <f>IF(ISERROR(発注情報!AQ279)=TRUE,"",IF(OR(発注情報!AQ279="",発注情報!AQ279=0),"",IF($C14="","",発注情報!AQ279)))</f>
        <v/>
      </c>
      <c r="AI14" s="162" t="str">
        <f>IF(ISERROR(発注情報!AR279)=TRUE,"",IF(OR(発注情報!AR279="",発注情報!AR279=0),"",発注情報!AR279))</f>
        <v/>
      </c>
      <c r="AJ14" s="163" t="str">
        <f>IF(ISERROR(発注情報!AS279)=TRUE,"",IF(OR(発注情報!AS279="",発注情報!AS279=0),"",発注情報!AS279))</f>
        <v/>
      </c>
    </row>
    <row r="15" spans="1:84" ht="16.5" customHeight="1" x14ac:dyDescent="0.15">
      <c r="A15" s="910"/>
      <c r="B15" s="149">
        <v>10</v>
      </c>
      <c r="C15" s="155" t="str">
        <f>IF(ISERROR(発注情報!L280)=TRUE,"",IF(OR(発注情報!L280="",発注情報!L280=0),"",IF(OR(発注情報!L280=発注情報!$L$112,発注情報!L280=発注情報!$L$113,発注情報!L280=発注情報!$L$114,発注情報!L280=発注情報!$L$115,発注情報!L280=発注情報!$L$116,発注情報!L280=発注情報!$L$117,発注情報!L280=発注情報!$L$118,発注情報!L280=発注情報!$L$119,発注情報!L280=発注情報!$L$120,発注情報!L280=発注情報!$L$121,発注情報!L280=発注情報!$L$122,発注情報!L280=発注情報!$L$123,発注情報!L280=発注情報!$L$124,発注情報!L280=発注情報!$L$125,発注情報!L280=発注情報!$L$126,発注情報!L280=発注情報!$L$127,発注情報!L280=発注情報!$L$128,発注情報!L280=発注情報!$L$139,発注情報!L280=発注情報!$L$130,発注情報!L280=発注情報!$L$131,発注情報!L280=発注情報!$L$132,発注情報!L280=発注情報!$L$133,発注情報!L280=発注情報!$L$134,発注情報!L280=発注情報!$L$135,発注情報!L280=発注情報!$L$136,),"",IF(発注情報!K280=発注情報!$K$76,発注情報!L280&amp;" (SUP.)",IF(発注情報!K280=発注情報!$K$77,発注情報!L280&amp;" (EXH.)",発注情報!L280)))))</f>
        <v/>
      </c>
      <c r="D15" s="156" t="str">
        <f>IF(ISERROR(発注情報!M280)=TRUE,"",IF(OR(発注情報!M280="",発注情報!M280=0),"",IF($C15="","",発注情報!M280)))</f>
        <v/>
      </c>
      <c r="E15" s="156" t="str">
        <f>IF(D15="","",D15*発注情報!$D$2)</f>
        <v/>
      </c>
      <c r="F15" s="217" t="str">
        <f>IF(ISERROR(発注情報!O280)=TRUE,"",IF(OR(発注情報!O280="",発注情報!O280=0),"",発注情報!O280))</f>
        <v/>
      </c>
      <c r="G15" s="217" t="str">
        <f>IF(ISERROR(発注情報!P280)=TRUE,"",IF(OR(発注情報!P280="",発注情報!P280=0),"",発注情報!P280))</f>
        <v/>
      </c>
      <c r="H15" s="217" t="str">
        <f>IF(ISERROR(発注情報!Q280)=TRUE,"",IF(OR(発注情報!Q280="",発注情報!Q280=0),"",発注情報!Q280))</f>
        <v/>
      </c>
      <c r="I15" s="162" t="str">
        <f>IF(ISERROR(発注情報!R280)=TRUE,"",IF(OR(発注情報!R280="",発注情報!R280=0),"",発注情報!R280))</f>
        <v/>
      </c>
      <c r="J15" s="163" t="str">
        <f>IF(ISERROR(発注情報!S280)=TRUE,"",IF(OR(発注情報!S280="",発注情報!S280=0),"",発注情報!S280))</f>
        <v/>
      </c>
      <c r="K15" s="164" t="str">
        <f>IF(ISERROR(発注情報!T280)=TRUE,"",IF(OR(発注情報!T280="",発注情報!T280=0),"",IF($C15="","",発注情報!T280)))</f>
        <v/>
      </c>
      <c r="L15" s="164" t="str">
        <f>IF(ISERROR(発注情報!U280)=TRUE,"",IF(OR(発注情報!U280="",発注情報!U280=0),"",IF($C15="","",発注情報!U280)))</f>
        <v/>
      </c>
      <c r="M15" s="164" t="str">
        <f>IF(ISERROR(発注情報!V280)=TRUE,"",IF(OR(発注情報!V280="",発注情報!V280=0),"",IF($C15="","",発注情報!V280)))</f>
        <v/>
      </c>
      <c r="N15" s="164" t="str">
        <f>IF(ISERROR(発注情報!W280)=TRUE,"",IF(OR(発注情報!W280="",発注情報!W280=0),"",IF($C15="","",発注情報!W280)))</f>
        <v/>
      </c>
      <c r="O15" s="164" t="str">
        <f>IF(ISERROR(発注情報!X280)=TRUE,"",IF(OR(発注情報!X280="",発注情報!X280=0),"",IF($C15="","",発注情報!X280)))</f>
        <v/>
      </c>
      <c r="P15" s="164" t="str">
        <f>IF(ISERROR(発注情報!Y280)=TRUE,"",IF(OR(発注情報!Y280="",発注情報!Y280=0),"",IF($C15="","",発注情報!Y280)))</f>
        <v/>
      </c>
      <c r="Q15" s="164" t="str">
        <f>IF(ISERROR(発注情報!Z280)=TRUE,"",IF(OR(発注情報!Z280="",発注情報!Z280=0),"",IF($C15="","",発注情報!Z280)))</f>
        <v/>
      </c>
      <c r="R15" s="164" t="str">
        <f>IF(ISERROR(発注情報!AA280)=TRUE,"",IF(OR(発注情報!AA280="",発注情報!AA280=0),"",IF($C15="","",発注情報!AA280)))</f>
        <v/>
      </c>
      <c r="S15" s="164" t="str">
        <f>IF(ISERROR(発注情報!AB280)=TRUE,"",IF(OR(発注情報!AB280="",発注情報!AB280=0),"",IF($C15="","",発注情報!AB280)))</f>
        <v/>
      </c>
      <c r="T15" s="164" t="str">
        <f>IF(ISERROR(発注情報!AC280)=TRUE,"",IF(OR(発注情報!AC280="",発注情報!AC280=0),"",IF($C15="","",発注情報!AC280)))</f>
        <v/>
      </c>
      <c r="U15" s="164" t="str">
        <f>IF(ISERROR(発注情報!AD280)=TRUE,"",IF(OR(発注情報!AD280="",発注情報!AD280=0),"",IF($C15="","",発注情報!AD280)))</f>
        <v/>
      </c>
      <c r="V15" s="164" t="str">
        <f>IF(ISERROR(発注情報!AE280)=TRUE,"",IF(OR(発注情報!AE280="",発注情報!AE280=0),"",IF($C15="","",発注情報!AE280)))</f>
        <v/>
      </c>
      <c r="W15" s="164" t="str">
        <f>IF(ISERROR(発注情報!AF280)=TRUE,"",IF(OR(発注情報!AF280="",発注情報!AF280=0),"",IF($C15="","",発注情報!AF280)))</f>
        <v/>
      </c>
      <c r="X15" s="164" t="str">
        <f>IF(ISERROR(発注情報!AG280)=TRUE,"",IF(OR(発注情報!AG280="",発注情報!AG280=0),"",IF($C15="","",発注情報!AG280)))</f>
        <v/>
      </c>
      <c r="Y15" s="164" t="str">
        <f>IF(ISERROR(発注情報!AH280)=TRUE,"",IF(OR(発注情報!AH280="",発注情報!AH280=0),"",IF($C15="","",発注情報!AH280)))</f>
        <v/>
      </c>
      <c r="Z15" s="164" t="str">
        <f>IF(ISERROR(発注情報!AI280)=TRUE,"",IF(OR(発注情報!AI280="",発注情報!AI280=0),"",IF($C15="","",発注情報!AI280)))</f>
        <v/>
      </c>
      <c r="AA15" s="164" t="str">
        <f>IF(ISERROR(発注情報!AJ280)=TRUE,"",IF(OR(発注情報!AJ280="",発注情報!AJ280=0),"",IF($C15="","",発注情報!AJ280)))</f>
        <v/>
      </c>
      <c r="AB15" s="164" t="str">
        <f>IF(ISERROR(発注情報!AK280)=TRUE,"",IF(OR(発注情報!AK280="",発注情報!AK280=0),"",IF($C15="","",発注情報!AK280)))</f>
        <v/>
      </c>
      <c r="AC15" s="164" t="str">
        <f>IF(ISERROR(発注情報!AL280)=TRUE,"",IF(OR(発注情報!AL280="",発注情報!AL280=0),"",IF($C15="","",発注情報!AL280)))</f>
        <v/>
      </c>
      <c r="AD15" s="164" t="str">
        <f>IF(ISERROR(発注情報!AM280)=TRUE,"",IF(OR(発注情報!AM280="",発注情報!AM280=0),"",IF($C15="","",発注情報!AM280)))</f>
        <v/>
      </c>
      <c r="AE15" s="164" t="str">
        <f>IF(ISERROR(発注情報!AN280)=TRUE,"",IF(OR(発注情報!AN280="",発注情報!AN280=0),"",IF($C15="","",発注情報!AN280)))</f>
        <v/>
      </c>
      <c r="AF15" s="164" t="str">
        <f>IF(ISERROR(発注情報!AO280)=TRUE,"",IF(OR(発注情報!AO280="",発注情報!AO280=0),"",IF($C15="","",発注情報!AO280)))</f>
        <v/>
      </c>
      <c r="AG15" s="164" t="str">
        <f>IF(ISERROR(発注情報!AP280)=TRUE,"",IF(OR(発注情報!AP280="",発注情報!AP280=0),"",IF($C15="","",発注情報!AP280)))</f>
        <v/>
      </c>
      <c r="AH15" s="164" t="str">
        <f>IF(ISERROR(発注情報!AQ280)=TRUE,"",IF(OR(発注情報!AQ280="",発注情報!AQ280=0),"",IF($C15="","",発注情報!AQ280)))</f>
        <v/>
      </c>
      <c r="AI15" s="162" t="str">
        <f>IF(ISERROR(発注情報!AR280)=TRUE,"",IF(OR(発注情報!AR280="",発注情報!AR280=0),"",発注情報!AR280))</f>
        <v/>
      </c>
      <c r="AJ15" s="163" t="str">
        <f>IF(ISERROR(発注情報!AS280)=TRUE,"",IF(OR(発注情報!AS280="",発注情報!AS280=0),"",発注情報!AS280))</f>
        <v/>
      </c>
    </row>
    <row r="16" spans="1:84" ht="16.5" customHeight="1" x14ac:dyDescent="0.15">
      <c r="A16" s="910"/>
      <c r="B16" s="165">
        <v>11</v>
      </c>
      <c r="C16" s="155" t="str">
        <f>IF(ISERROR(発注情報!L281)=TRUE,"",IF(OR(発注情報!L281="",発注情報!L281=0),"",IF(OR(発注情報!L281=発注情報!$L$112,発注情報!L281=発注情報!$L$113,発注情報!L281=発注情報!$L$114,発注情報!L281=発注情報!$L$115,発注情報!L281=発注情報!$L$116,発注情報!L281=発注情報!$L$117,発注情報!L281=発注情報!$L$118,発注情報!L281=発注情報!$L$119,発注情報!L281=発注情報!$L$120,発注情報!L281=発注情報!$L$121,発注情報!L281=発注情報!$L$122,発注情報!L281=発注情報!$L$123,発注情報!L281=発注情報!$L$124,発注情報!L281=発注情報!$L$125,発注情報!L281=発注情報!$L$126,発注情報!L281=発注情報!$L$127,発注情報!L281=発注情報!$L$128,発注情報!L281=発注情報!$L$139,発注情報!L281=発注情報!$L$130,発注情報!L281=発注情報!$L$131,発注情報!L281=発注情報!$L$132,発注情報!L281=発注情報!$L$133,発注情報!L281=発注情報!$L$134,発注情報!L281=発注情報!$L$135,発注情報!L281=発注情報!$L$136,),"",IF(発注情報!K281=発注情報!$K$76,発注情報!L281&amp;" (SUP.)",IF(発注情報!K281=発注情報!$K$77,発注情報!L281&amp;" (EXH.)",発注情報!L281)))))</f>
        <v/>
      </c>
      <c r="D16" s="156" t="str">
        <f>IF(ISERROR(発注情報!M281)=TRUE,"",IF(OR(発注情報!M281="",発注情報!M281=0),"",IF($C16="","",発注情報!M281)))</f>
        <v/>
      </c>
      <c r="E16" s="156" t="str">
        <f>IF(D16="","",D16*発注情報!$D$2)</f>
        <v/>
      </c>
      <c r="F16" s="217" t="str">
        <f>IF(ISERROR(発注情報!O281)=TRUE,"",IF(OR(発注情報!O281="",発注情報!O281=0),"",発注情報!O281))</f>
        <v/>
      </c>
      <c r="G16" s="217" t="str">
        <f>IF(ISERROR(発注情報!P281)=TRUE,"",IF(OR(発注情報!P281="",発注情報!P281=0),"",発注情報!P281))</f>
        <v/>
      </c>
      <c r="H16" s="217" t="str">
        <f>IF(ISERROR(発注情報!Q281)=TRUE,"",IF(OR(発注情報!Q281="",発注情報!Q281=0),"",発注情報!Q281))</f>
        <v/>
      </c>
      <c r="I16" s="162" t="str">
        <f>IF(ISERROR(発注情報!R281)=TRUE,"",IF(OR(発注情報!R281="",発注情報!R281=0),"",発注情報!R281))</f>
        <v/>
      </c>
      <c r="J16" s="163" t="str">
        <f>IF(ISERROR(発注情報!S281)=TRUE,"",IF(OR(発注情報!S281="",発注情報!S281=0),"",発注情報!S281))</f>
        <v/>
      </c>
      <c r="K16" s="164" t="str">
        <f>IF(ISERROR(発注情報!T281)=TRUE,"",IF(OR(発注情報!T281="",発注情報!T281=0),"",IF($C16="","",発注情報!T281)))</f>
        <v/>
      </c>
      <c r="L16" s="164" t="str">
        <f>IF(ISERROR(発注情報!U281)=TRUE,"",IF(OR(発注情報!U281="",発注情報!U281=0),"",IF($C16="","",発注情報!U281)))</f>
        <v/>
      </c>
      <c r="M16" s="164" t="str">
        <f>IF(ISERROR(発注情報!V281)=TRUE,"",IF(OR(発注情報!V281="",発注情報!V281=0),"",IF($C16="","",発注情報!V281)))</f>
        <v/>
      </c>
      <c r="N16" s="164" t="str">
        <f>IF(ISERROR(発注情報!W281)=TRUE,"",IF(OR(発注情報!W281="",発注情報!W281=0),"",IF($C16="","",発注情報!W281)))</f>
        <v/>
      </c>
      <c r="O16" s="164" t="str">
        <f>IF(ISERROR(発注情報!X281)=TRUE,"",IF(OR(発注情報!X281="",発注情報!X281=0),"",IF($C16="","",発注情報!X281)))</f>
        <v/>
      </c>
      <c r="P16" s="164" t="str">
        <f>IF(ISERROR(発注情報!Y281)=TRUE,"",IF(OR(発注情報!Y281="",発注情報!Y281=0),"",IF($C16="","",発注情報!Y281)))</f>
        <v/>
      </c>
      <c r="Q16" s="164" t="str">
        <f>IF(ISERROR(発注情報!Z281)=TRUE,"",IF(OR(発注情報!Z281="",発注情報!Z281=0),"",IF($C16="","",発注情報!Z281)))</f>
        <v/>
      </c>
      <c r="R16" s="164" t="str">
        <f>IF(ISERROR(発注情報!AA281)=TRUE,"",IF(OR(発注情報!AA281="",発注情報!AA281=0),"",IF($C16="","",発注情報!AA281)))</f>
        <v/>
      </c>
      <c r="S16" s="164" t="str">
        <f>IF(ISERROR(発注情報!AB281)=TRUE,"",IF(OR(発注情報!AB281="",発注情報!AB281=0),"",IF($C16="","",発注情報!AB281)))</f>
        <v/>
      </c>
      <c r="T16" s="164" t="str">
        <f>IF(ISERROR(発注情報!AC281)=TRUE,"",IF(OR(発注情報!AC281="",発注情報!AC281=0),"",IF($C16="","",発注情報!AC281)))</f>
        <v/>
      </c>
      <c r="U16" s="164" t="str">
        <f>IF(ISERROR(発注情報!AD281)=TRUE,"",IF(OR(発注情報!AD281="",発注情報!AD281=0),"",IF($C16="","",発注情報!AD281)))</f>
        <v/>
      </c>
      <c r="V16" s="164" t="str">
        <f>IF(ISERROR(発注情報!AE281)=TRUE,"",IF(OR(発注情報!AE281="",発注情報!AE281=0),"",IF($C16="","",発注情報!AE281)))</f>
        <v/>
      </c>
      <c r="W16" s="164" t="str">
        <f>IF(ISERROR(発注情報!AF281)=TRUE,"",IF(OR(発注情報!AF281="",発注情報!AF281=0),"",IF($C16="","",発注情報!AF281)))</f>
        <v/>
      </c>
      <c r="X16" s="164" t="str">
        <f>IF(ISERROR(発注情報!AG281)=TRUE,"",IF(OR(発注情報!AG281="",発注情報!AG281=0),"",IF($C16="","",発注情報!AG281)))</f>
        <v/>
      </c>
      <c r="Y16" s="164" t="str">
        <f>IF(ISERROR(発注情報!AH281)=TRUE,"",IF(OR(発注情報!AH281="",発注情報!AH281=0),"",IF($C16="","",発注情報!AH281)))</f>
        <v/>
      </c>
      <c r="Z16" s="164" t="str">
        <f>IF(ISERROR(発注情報!AI281)=TRUE,"",IF(OR(発注情報!AI281="",発注情報!AI281=0),"",IF($C16="","",発注情報!AI281)))</f>
        <v/>
      </c>
      <c r="AA16" s="164" t="str">
        <f>IF(ISERROR(発注情報!AJ281)=TRUE,"",IF(OR(発注情報!AJ281="",発注情報!AJ281=0),"",IF($C16="","",発注情報!AJ281)))</f>
        <v/>
      </c>
      <c r="AB16" s="164" t="str">
        <f>IF(ISERROR(発注情報!AK281)=TRUE,"",IF(OR(発注情報!AK281="",発注情報!AK281=0),"",IF($C16="","",発注情報!AK281)))</f>
        <v/>
      </c>
      <c r="AC16" s="164" t="str">
        <f>IF(ISERROR(発注情報!AL281)=TRUE,"",IF(OR(発注情報!AL281="",発注情報!AL281=0),"",IF($C16="","",発注情報!AL281)))</f>
        <v/>
      </c>
      <c r="AD16" s="164" t="str">
        <f>IF(ISERROR(発注情報!AM281)=TRUE,"",IF(OR(発注情報!AM281="",発注情報!AM281=0),"",IF($C16="","",発注情報!AM281)))</f>
        <v/>
      </c>
      <c r="AE16" s="164" t="str">
        <f>IF(ISERROR(発注情報!AN281)=TRUE,"",IF(OR(発注情報!AN281="",発注情報!AN281=0),"",IF($C16="","",発注情報!AN281)))</f>
        <v/>
      </c>
      <c r="AF16" s="164" t="str">
        <f>IF(ISERROR(発注情報!AO281)=TRUE,"",IF(OR(発注情報!AO281="",発注情報!AO281=0),"",IF($C16="","",発注情報!AO281)))</f>
        <v/>
      </c>
      <c r="AG16" s="164" t="str">
        <f>IF(ISERROR(発注情報!AP281)=TRUE,"",IF(OR(発注情報!AP281="",発注情報!AP281=0),"",IF($C16="","",発注情報!AP281)))</f>
        <v/>
      </c>
      <c r="AH16" s="164" t="str">
        <f>IF(ISERROR(発注情報!AQ281)=TRUE,"",IF(OR(発注情報!AQ281="",発注情報!AQ281=0),"",IF($C16="","",発注情報!AQ281)))</f>
        <v/>
      </c>
      <c r="AI16" s="162" t="str">
        <f>IF(ISERROR(発注情報!AR281)=TRUE,"",IF(OR(発注情報!AR281="",発注情報!AR281=0),"",発注情報!AR281))</f>
        <v/>
      </c>
      <c r="AJ16" s="163" t="str">
        <f>IF(ISERROR(発注情報!AS281)=TRUE,"",IF(OR(発注情報!AS281="",発注情報!AS281=0),"",発注情報!AS281))</f>
        <v/>
      </c>
    </row>
    <row r="17" spans="1:38" ht="16.5" customHeight="1" x14ac:dyDescent="0.15">
      <c r="A17" s="910"/>
      <c r="B17" s="149">
        <v>12</v>
      </c>
      <c r="C17" s="155" t="str">
        <f>IF(ISERROR(発注情報!L282)=TRUE,"",IF(OR(発注情報!L282="",発注情報!L282=0),"",IF(OR(発注情報!L282=発注情報!$L$112,発注情報!L282=発注情報!$L$113,発注情報!L282=発注情報!$L$114,発注情報!L282=発注情報!$L$115,発注情報!L282=発注情報!$L$116,発注情報!L282=発注情報!$L$117,発注情報!L282=発注情報!$L$118,発注情報!L282=発注情報!$L$119,発注情報!L282=発注情報!$L$120,発注情報!L282=発注情報!$L$121,発注情報!L282=発注情報!$L$122,発注情報!L282=発注情報!$L$123,発注情報!L282=発注情報!$L$124,発注情報!L282=発注情報!$L$125,発注情報!L282=発注情報!$L$126,発注情報!L282=発注情報!$L$127,発注情報!L282=発注情報!$L$128,発注情報!L282=発注情報!$L$139,発注情報!L282=発注情報!$L$130,発注情報!L282=発注情報!$L$131,発注情報!L282=発注情報!$L$132,発注情報!L282=発注情報!$L$133,発注情報!L282=発注情報!$L$134,発注情報!L282=発注情報!$L$135,発注情報!L282=発注情報!$L$136,),"",IF(発注情報!K282=発注情報!$K$76,発注情報!L282&amp;" (SUP.)",IF(発注情報!K282=発注情報!$K$77,発注情報!L282&amp;" (EXH.)",発注情報!L282)))))</f>
        <v/>
      </c>
      <c r="D17" s="156" t="str">
        <f>IF(ISERROR(発注情報!M282)=TRUE,"",IF(OR(発注情報!M282="",発注情報!M282=0),"",IF($C17="","",発注情報!M282)))</f>
        <v/>
      </c>
      <c r="E17" s="156" t="str">
        <f>IF(D17="","",D17*発注情報!$D$2)</f>
        <v/>
      </c>
      <c r="F17" s="217" t="str">
        <f>IF(ISERROR(発注情報!O282)=TRUE,"",IF(OR(発注情報!O282="",発注情報!O282=0),"",発注情報!O282))</f>
        <v/>
      </c>
      <c r="G17" s="217" t="str">
        <f>IF(ISERROR(発注情報!P282)=TRUE,"",IF(OR(発注情報!P282="",発注情報!P282=0),"",発注情報!P282))</f>
        <v/>
      </c>
      <c r="H17" s="217" t="str">
        <f>IF(ISERROR(発注情報!Q282)=TRUE,"",IF(OR(発注情報!Q282="",発注情報!Q282=0),"",発注情報!Q282))</f>
        <v/>
      </c>
      <c r="I17" s="162" t="str">
        <f>IF(ISERROR(発注情報!R282)=TRUE,"",IF(OR(発注情報!R282="",発注情報!R282=0),"",発注情報!R282))</f>
        <v/>
      </c>
      <c r="J17" s="163" t="str">
        <f>IF(ISERROR(発注情報!S282)=TRUE,"",IF(OR(発注情報!S282="",発注情報!S282=0),"",発注情報!S282))</f>
        <v/>
      </c>
      <c r="K17" s="164" t="str">
        <f>IF(ISERROR(発注情報!T282)=TRUE,"",IF(OR(発注情報!T282="",発注情報!T282=0),"",IF($C17="","",発注情報!T282)))</f>
        <v/>
      </c>
      <c r="L17" s="164" t="str">
        <f>IF(ISERROR(発注情報!U282)=TRUE,"",IF(OR(発注情報!U282="",発注情報!U282=0),"",IF($C17="","",発注情報!U282)))</f>
        <v/>
      </c>
      <c r="M17" s="164" t="str">
        <f>IF(ISERROR(発注情報!V282)=TRUE,"",IF(OR(発注情報!V282="",発注情報!V282=0),"",IF($C17="","",発注情報!V282)))</f>
        <v/>
      </c>
      <c r="N17" s="164" t="str">
        <f>IF(ISERROR(発注情報!W282)=TRUE,"",IF(OR(発注情報!W282="",発注情報!W282=0),"",IF($C17="","",発注情報!W282)))</f>
        <v/>
      </c>
      <c r="O17" s="164" t="str">
        <f>IF(ISERROR(発注情報!X282)=TRUE,"",IF(OR(発注情報!X282="",発注情報!X282=0),"",IF($C17="","",発注情報!X282)))</f>
        <v/>
      </c>
      <c r="P17" s="164" t="str">
        <f>IF(ISERROR(発注情報!Y282)=TRUE,"",IF(OR(発注情報!Y282="",発注情報!Y282=0),"",IF($C17="","",発注情報!Y282)))</f>
        <v/>
      </c>
      <c r="Q17" s="164" t="str">
        <f>IF(ISERROR(発注情報!Z282)=TRUE,"",IF(OR(発注情報!Z282="",発注情報!Z282=0),"",IF($C17="","",発注情報!Z282)))</f>
        <v/>
      </c>
      <c r="R17" s="164" t="str">
        <f>IF(ISERROR(発注情報!AA282)=TRUE,"",IF(OR(発注情報!AA282="",発注情報!AA282=0),"",IF($C17="","",発注情報!AA282)))</f>
        <v/>
      </c>
      <c r="S17" s="164" t="str">
        <f>IF(ISERROR(発注情報!AB282)=TRUE,"",IF(OR(発注情報!AB282="",発注情報!AB282=0),"",IF($C17="","",発注情報!AB282)))</f>
        <v/>
      </c>
      <c r="T17" s="164" t="str">
        <f>IF(ISERROR(発注情報!AC282)=TRUE,"",IF(OR(発注情報!AC282="",発注情報!AC282=0),"",IF($C17="","",発注情報!AC282)))</f>
        <v/>
      </c>
      <c r="U17" s="164" t="str">
        <f>IF(ISERROR(発注情報!AD282)=TRUE,"",IF(OR(発注情報!AD282="",発注情報!AD282=0),"",IF($C17="","",発注情報!AD282)))</f>
        <v/>
      </c>
      <c r="V17" s="164" t="str">
        <f>IF(ISERROR(発注情報!AE282)=TRUE,"",IF(OR(発注情報!AE282="",発注情報!AE282=0),"",IF($C17="","",発注情報!AE282)))</f>
        <v/>
      </c>
      <c r="W17" s="164" t="str">
        <f>IF(ISERROR(発注情報!AF282)=TRUE,"",IF(OR(発注情報!AF282="",発注情報!AF282=0),"",IF($C17="","",発注情報!AF282)))</f>
        <v/>
      </c>
      <c r="X17" s="164" t="str">
        <f>IF(ISERROR(発注情報!AG282)=TRUE,"",IF(OR(発注情報!AG282="",発注情報!AG282=0),"",IF($C17="","",発注情報!AG282)))</f>
        <v/>
      </c>
      <c r="Y17" s="164" t="str">
        <f>IF(ISERROR(発注情報!AH282)=TRUE,"",IF(OR(発注情報!AH282="",発注情報!AH282=0),"",IF($C17="","",発注情報!AH282)))</f>
        <v/>
      </c>
      <c r="Z17" s="164" t="str">
        <f>IF(ISERROR(発注情報!AI282)=TRUE,"",IF(OR(発注情報!AI282="",発注情報!AI282=0),"",IF($C17="","",発注情報!AI282)))</f>
        <v/>
      </c>
      <c r="AA17" s="164" t="str">
        <f>IF(ISERROR(発注情報!AJ282)=TRUE,"",IF(OR(発注情報!AJ282="",発注情報!AJ282=0),"",IF($C17="","",発注情報!AJ282)))</f>
        <v/>
      </c>
      <c r="AB17" s="164" t="str">
        <f>IF(ISERROR(発注情報!AK282)=TRUE,"",IF(OR(発注情報!AK282="",発注情報!AK282=0),"",IF($C17="","",発注情報!AK282)))</f>
        <v/>
      </c>
      <c r="AC17" s="164" t="str">
        <f>IF(ISERROR(発注情報!AL282)=TRUE,"",IF(OR(発注情報!AL282="",発注情報!AL282=0),"",IF($C17="","",発注情報!AL282)))</f>
        <v/>
      </c>
      <c r="AD17" s="164" t="str">
        <f>IF(ISERROR(発注情報!AM282)=TRUE,"",IF(OR(発注情報!AM282="",発注情報!AM282=0),"",IF($C17="","",発注情報!AM282)))</f>
        <v/>
      </c>
      <c r="AE17" s="164" t="str">
        <f>IF(ISERROR(発注情報!AN282)=TRUE,"",IF(OR(発注情報!AN282="",発注情報!AN282=0),"",IF($C17="","",発注情報!AN282)))</f>
        <v/>
      </c>
      <c r="AF17" s="164" t="str">
        <f>IF(ISERROR(発注情報!AO282)=TRUE,"",IF(OR(発注情報!AO282="",発注情報!AO282=0),"",IF($C17="","",発注情報!AO282)))</f>
        <v/>
      </c>
      <c r="AG17" s="164" t="str">
        <f>IF(ISERROR(発注情報!AP282)=TRUE,"",IF(OR(発注情報!AP282="",発注情報!AP282=0),"",IF($C17="","",発注情報!AP282)))</f>
        <v/>
      </c>
      <c r="AH17" s="164" t="str">
        <f>IF(ISERROR(発注情報!AQ282)=TRUE,"",IF(OR(発注情報!AQ282="",発注情報!AQ282=0),"",IF($C17="","",発注情報!AQ282)))</f>
        <v/>
      </c>
      <c r="AI17" s="162" t="str">
        <f>IF(ISERROR(発注情報!AR282)=TRUE,"",IF(OR(発注情報!AR282="",発注情報!AR282=0),"",発注情報!AR282))</f>
        <v/>
      </c>
      <c r="AJ17" s="163" t="str">
        <f>IF(ISERROR(発注情報!AS282)=TRUE,"",IF(OR(発注情報!AS282="",発注情報!AS282=0),"",発注情報!AS282))</f>
        <v/>
      </c>
    </row>
    <row r="18" spans="1:38" ht="16.5" customHeight="1" x14ac:dyDescent="0.15">
      <c r="A18" s="910"/>
      <c r="B18" s="165">
        <v>13</v>
      </c>
      <c r="C18" s="155" t="str">
        <f>IF(ISERROR(発注情報!L283)=TRUE,"",IF(OR(発注情報!L283="",発注情報!L283=0),"",IF(OR(発注情報!L283=発注情報!$L$112,発注情報!L283=発注情報!$L$113,発注情報!L283=発注情報!$L$114,発注情報!L283=発注情報!$L$115,発注情報!L283=発注情報!$L$116,発注情報!L283=発注情報!$L$117,発注情報!L283=発注情報!$L$118,発注情報!L283=発注情報!$L$119,発注情報!L283=発注情報!$L$120,発注情報!L283=発注情報!$L$121,発注情報!L283=発注情報!$L$122,発注情報!L283=発注情報!$L$123,発注情報!L283=発注情報!$L$124,発注情報!L283=発注情報!$L$125,発注情報!L283=発注情報!$L$126,発注情報!L283=発注情報!$L$127,発注情報!L283=発注情報!$L$128,発注情報!L283=発注情報!$L$139,発注情報!L283=発注情報!$L$130,発注情報!L283=発注情報!$L$131,発注情報!L283=発注情報!$L$132,発注情報!L283=発注情報!$L$133,発注情報!L283=発注情報!$L$134,発注情報!L283=発注情報!$L$135,発注情報!L283=発注情報!$L$136,),"",IF(発注情報!K283=発注情報!$K$76,発注情報!L283&amp;" (SUP.)",IF(発注情報!K283=発注情報!$K$77,発注情報!L283&amp;" (EXH.)",発注情報!L283)))))</f>
        <v/>
      </c>
      <c r="D18" s="156" t="str">
        <f>IF(ISERROR(発注情報!M283)=TRUE,"",IF(OR(発注情報!M283="",発注情報!M283=0),"",IF($C18="","",発注情報!M283)))</f>
        <v/>
      </c>
      <c r="E18" s="156" t="str">
        <f>IF(D18="","",D18*発注情報!$D$2)</f>
        <v/>
      </c>
      <c r="F18" s="217" t="str">
        <f>IF(ISERROR(発注情報!O283)=TRUE,"",IF(OR(発注情報!O283="",発注情報!O283=0),"",発注情報!O283))</f>
        <v/>
      </c>
      <c r="G18" s="217" t="str">
        <f>IF(ISERROR(発注情報!P283)=TRUE,"",IF(OR(発注情報!P283="",発注情報!P283=0),"",発注情報!P283))</f>
        <v/>
      </c>
      <c r="H18" s="217" t="str">
        <f>IF(ISERROR(発注情報!Q283)=TRUE,"",IF(OR(発注情報!Q283="",発注情報!Q283=0),"",発注情報!Q283))</f>
        <v/>
      </c>
      <c r="I18" s="162" t="str">
        <f>IF(ISERROR(発注情報!R283)=TRUE,"",IF(OR(発注情報!R283="",発注情報!R283=0),"",発注情報!R283))</f>
        <v/>
      </c>
      <c r="J18" s="163" t="str">
        <f>IF(ISERROR(発注情報!S283)=TRUE,"",IF(OR(発注情報!S283="",発注情報!S283=0),"",発注情報!S283))</f>
        <v/>
      </c>
      <c r="K18" s="164" t="str">
        <f>IF(ISERROR(発注情報!T283)=TRUE,"",IF(OR(発注情報!T283="",発注情報!T283=0),"",IF($C18="","",発注情報!T283)))</f>
        <v/>
      </c>
      <c r="L18" s="164" t="str">
        <f>IF(ISERROR(発注情報!U283)=TRUE,"",IF(OR(発注情報!U283="",発注情報!U283=0),"",IF($C18="","",発注情報!U283)))</f>
        <v/>
      </c>
      <c r="M18" s="164" t="str">
        <f>IF(ISERROR(発注情報!V283)=TRUE,"",IF(OR(発注情報!V283="",発注情報!V283=0),"",IF($C18="","",発注情報!V283)))</f>
        <v/>
      </c>
      <c r="N18" s="164" t="str">
        <f>IF(ISERROR(発注情報!W283)=TRUE,"",IF(OR(発注情報!W283="",発注情報!W283=0),"",IF($C18="","",発注情報!W283)))</f>
        <v/>
      </c>
      <c r="O18" s="164" t="str">
        <f>IF(ISERROR(発注情報!X283)=TRUE,"",IF(OR(発注情報!X283="",発注情報!X283=0),"",IF($C18="","",発注情報!X283)))</f>
        <v/>
      </c>
      <c r="P18" s="164" t="str">
        <f>IF(ISERROR(発注情報!Y283)=TRUE,"",IF(OR(発注情報!Y283="",発注情報!Y283=0),"",IF($C18="","",発注情報!Y283)))</f>
        <v/>
      </c>
      <c r="Q18" s="164" t="str">
        <f>IF(ISERROR(発注情報!Z283)=TRUE,"",IF(OR(発注情報!Z283="",発注情報!Z283=0),"",IF($C18="","",発注情報!Z283)))</f>
        <v/>
      </c>
      <c r="R18" s="164" t="str">
        <f>IF(ISERROR(発注情報!AA283)=TRUE,"",IF(OR(発注情報!AA283="",発注情報!AA283=0),"",IF($C18="","",発注情報!AA283)))</f>
        <v/>
      </c>
      <c r="S18" s="164" t="str">
        <f>IF(ISERROR(発注情報!AB283)=TRUE,"",IF(OR(発注情報!AB283="",発注情報!AB283=0),"",IF($C18="","",発注情報!AB283)))</f>
        <v/>
      </c>
      <c r="T18" s="164" t="str">
        <f>IF(ISERROR(発注情報!AC283)=TRUE,"",IF(OR(発注情報!AC283="",発注情報!AC283=0),"",IF($C18="","",発注情報!AC283)))</f>
        <v/>
      </c>
      <c r="U18" s="164" t="str">
        <f>IF(ISERROR(発注情報!AD283)=TRUE,"",IF(OR(発注情報!AD283="",発注情報!AD283=0),"",IF($C18="","",発注情報!AD283)))</f>
        <v/>
      </c>
      <c r="V18" s="164" t="str">
        <f>IF(ISERROR(発注情報!AE283)=TRUE,"",IF(OR(発注情報!AE283="",発注情報!AE283=0),"",IF($C18="","",発注情報!AE283)))</f>
        <v/>
      </c>
      <c r="W18" s="164" t="str">
        <f>IF(ISERROR(発注情報!AF283)=TRUE,"",IF(OR(発注情報!AF283="",発注情報!AF283=0),"",IF($C18="","",発注情報!AF283)))</f>
        <v/>
      </c>
      <c r="X18" s="164" t="str">
        <f>IF(ISERROR(発注情報!AG283)=TRUE,"",IF(OR(発注情報!AG283="",発注情報!AG283=0),"",IF($C18="","",発注情報!AG283)))</f>
        <v/>
      </c>
      <c r="Y18" s="164" t="str">
        <f>IF(ISERROR(発注情報!AH283)=TRUE,"",IF(OR(発注情報!AH283="",発注情報!AH283=0),"",IF($C18="","",発注情報!AH283)))</f>
        <v/>
      </c>
      <c r="Z18" s="164" t="str">
        <f>IF(ISERROR(発注情報!AI283)=TRUE,"",IF(OR(発注情報!AI283="",発注情報!AI283=0),"",IF($C18="","",発注情報!AI283)))</f>
        <v/>
      </c>
      <c r="AA18" s="164" t="str">
        <f>IF(ISERROR(発注情報!AJ283)=TRUE,"",IF(OR(発注情報!AJ283="",発注情報!AJ283=0),"",IF($C18="","",発注情報!AJ283)))</f>
        <v/>
      </c>
      <c r="AB18" s="164" t="str">
        <f>IF(ISERROR(発注情報!AK283)=TRUE,"",IF(OR(発注情報!AK283="",発注情報!AK283=0),"",IF($C18="","",発注情報!AK283)))</f>
        <v/>
      </c>
      <c r="AC18" s="164" t="str">
        <f>IF(ISERROR(発注情報!AL283)=TRUE,"",IF(OR(発注情報!AL283="",発注情報!AL283=0),"",IF($C18="","",発注情報!AL283)))</f>
        <v/>
      </c>
      <c r="AD18" s="164" t="str">
        <f>IF(ISERROR(発注情報!AM283)=TRUE,"",IF(OR(発注情報!AM283="",発注情報!AM283=0),"",IF($C18="","",発注情報!AM283)))</f>
        <v/>
      </c>
      <c r="AE18" s="164" t="str">
        <f>IF(ISERROR(発注情報!AN283)=TRUE,"",IF(OR(発注情報!AN283="",発注情報!AN283=0),"",IF($C18="","",発注情報!AN283)))</f>
        <v/>
      </c>
      <c r="AF18" s="164" t="str">
        <f>IF(ISERROR(発注情報!AO283)=TRUE,"",IF(OR(発注情報!AO283="",発注情報!AO283=0),"",IF($C18="","",発注情報!AO283)))</f>
        <v/>
      </c>
      <c r="AG18" s="164" t="str">
        <f>IF(ISERROR(発注情報!AP283)=TRUE,"",IF(OR(発注情報!AP283="",発注情報!AP283=0),"",IF($C18="","",発注情報!AP283)))</f>
        <v/>
      </c>
      <c r="AH18" s="164" t="str">
        <f>IF(ISERROR(発注情報!AQ283)=TRUE,"",IF(OR(発注情報!AQ283="",発注情報!AQ283=0),"",IF($C18="","",発注情報!AQ283)))</f>
        <v/>
      </c>
      <c r="AI18" s="162" t="str">
        <f>IF(ISERROR(発注情報!AR283)=TRUE,"",IF(OR(発注情報!AR283="",発注情報!AR283=0),"",発注情報!AR283))</f>
        <v/>
      </c>
      <c r="AJ18" s="163" t="str">
        <f>IF(ISERROR(発注情報!AS283)=TRUE,"",IF(OR(発注情報!AS283="",発注情報!AS283=0),"",発注情報!AS283))</f>
        <v/>
      </c>
    </row>
    <row r="19" spans="1:38" ht="16.5" customHeight="1" x14ac:dyDescent="0.15">
      <c r="A19" s="910"/>
      <c r="B19" s="149">
        <v>14</v>
      </c>
      <c r="C19" s="155" t="str">
        <f>IF(ISERROR(発注情報!L284)=TRUE,"",IF(OR(発注情報!L284="",発注情報!L284=0),"",IF(OR(発注情報!L284=発注情報!$L$112,発注情報!L284=発注情報!$L$113,発注情報!L284=発注情報!$L$114,発注情報!L284=発注情報!$L$115,発注情報!L284=発注情報!$L$116,発注情報!L284=発注情報!$L$117,発注情報!L284=発注情報!$L$118,発注情報!L284=発注情報!$L$119,発注情報!L284=発注情報!$L$120,発注情報!L284=発注情報!$L$121,発注情報!L284=発注情報!$L$122,発注情報!L284=発注情報!$L$123,発注情報!L284=発注情報!$L$124,発注情報!L284=発注情報!$L$125,発注情報!L284=発注情報!$L$126,発注情報!L284=発注情報!$L$127,発注情報!L284=発注情報!$L$128,発注情報!L284=発注情報!$L$139,発注情報!L284=発注情報!$L$130,発注情報!L284=発注情報!$L$131,発注情報!L284=発注情報!$L$132,発注情報!L284=発注情報!$L$133,発注情報!L284=発注情報!$L$134,発注情報!L284=発注情報!$L$135,発注情報!L284=発注情報!$L$136,),"",IF(発注情報!K284=発注情報!$K$76,発注情報!L284&amp;" (SUP.)",IF(発注情報!K284=発注情報!$K$77,発注情報!L284&amp;" (EXH.)",発注情報!L284)))))</f>
        <v/>
      </c>
      <c r="D19" s="156" t="str">
        <f>IF(ISERROR(発注情報!M284)=TRUE,"",IF(OR(発注情報!M284="",発注情報!M284=0),"",IF($C19="","",発注情報!M284)))</f>
        <v/>
      </c>
      <c r="E19" s="156" t="str">
        <f>IF(D19="","",D19*発注情報!$D$2)</f>
        <v/>
      </c>
      <c r="F19" s="217" t="str">
        <f>IF(ISERROR(発注情報!O284)=TRUE,"",IF(OR(発注情報!O284="",発注情報!O284=0),"",発注情報!O284))</f>
        <v/>
      </c>
      <c r="G19" s="217" t="str">
        <f>IF(ISERROR(発注情報!P284)=TRUE,"",IF(OR(発注情報!P284="",発注情報!P284=0),"",発注情報!P284))</f>
        <v/>
      </c>
      <c r="H19" s="217" t="str">
        <f>IF(ISERROR(発注情報!Q284)=TRUE,"",IF(OR(発注情報!Q284="",発注情報!Q284=0),"",発注情報!Q284))</f>
        <v/>
      </c>
      <c r="I19" s="162" t="str">
        <f>IF(ISERROR(発注情報!R284)=TRUE,"",IF(OR(発注情報!R284="",発注情報!R284=0),"",発注情報!R284))</f>
        <v/>
      </c>
      <c r="J19" s="163" t="str">
        <f>IF(ISERROR(発注情報!S284)=TRUE,"",IF(OR(発注情報!S284="",発注情報!S284=0),"",発注情報!S284))</f>
        <v/>
      </c>
      <c r="K19" s="164" t="str">
        <f>IF(ISERROR(発注情報!T284)=TRUE,"",IF(OR(発注情報!T284="",発注情報!T284=0),"",IF($C19="","",発注情報!T284)))</f>
        <v/>
      </c>
      <c r="L19" s="164" t="str">
        <f>IF(ISERROR(発注情報!U284)=TRUE,"",IF(OR(発注情報!U284="",発注情報!U284=0),"",IF($C19="","",発注情報!U284)))</f>
        <v/>
      </c>
      <c r="M19" s="164" t="str">
        <f>IF(ISERROR(発注情報!V284)=TRUE,"",IF(OR(発注情報!V284="",発注情報!V284=0),"",IF($C19="","",発注情報!V284)))</f>
        <v/>
      </c>
      <c r="N19" s="164" t="str">
        <f>IF(ISERROR(発注情報!W284)=TRUE,"",IF(OR(発注情報!W284="",発注情報!W284=0),"",IF($C19="","",発注情報!W284)))</f>
        <v/>
      </c>
      <c r="O19" s="164" t="str">
        <f>IF(ISERROR(発注情報!X284)=TRUE,"",IF(OR(発注情報!X284="",発注情報!X284=0),"",IF($C19="","",発注情報!X284)))</f>
        <v/>
      </c>
      <c r="P19" s="164" t="str">
        <f>IF(ISERROR(発注情報!Y284)=TRUE,"",IF(OR(発注情報!Y284="",発注情報!Y284=0),"",IF($C19="","",発注情報!Y284)))</f>
        <v/>
      </c>
      <c r="Q19" s="164" t="str">
        <f>IF(ISERROR(発注情報!Z284)=TRUE,"",IF(OR(発注情報!Z284="",発注情報!Z284=0),"",IF($C19="","",発注情報!Z284)))</f>
        <v/>
      </c>
      <c r="R19" s="164" t="str">
        <f>IF(ISERROR(発注情報!AA284)=TRUE,"",IF(OR(発注情報!AA284="",発注情報!AA284=0),"",IF($C19="","",発注情報!AA284)))</f>
        <v/>
      </c>
      <c r="S19" s="164" t="str">
        <f>IF(ISERROR(発注情報!AB284)=TRUE,"",IF(OR(発注情報!AB284="",発注情報!AB284=0),"",IF($C19="","",発注情報!AB284)))</f>
        <v/>
      </c>
      <c r="T19" s="164" t="str">
        <f>IF(ISERROR(発注情報!AC284)=TRUE,"",IF(OR(発注情報!AC284="",発注情報!AC284=0),"",IF($C19="","",発注情報!AC284)))</f>
        <v/>
      </c>
      <c r="U19" s="164" t="str">
        <f>IF(ISERROR(発注情報!AD284)=TRUE,"",IF(OR(発注情報!AD284="",発注情報!AD284=0),"",IF($C19="","",発注情報!AD284)))</f>
        <v/>
      </c>
      <c r="V19" s="164" t="str">
        <f>IF(ISERROR(発注情報!AE284)=TRUE,"",IF(OR(発注情報!AE284="",発注情報!AE284=0),"",IF($C19="","",発注情報!AE284)))</f>
        <v/>
      </c>
      <c r="W19" s="164" t="str">
        <f>IF(ISERROR(発注情報!AF284)=TRUE,"",IF(OR(発注情報!AF284="",発注情報!AF284=0),"",IF($C19="","",発注情報!AF284)))</f>
        <v/>
      </c>
      <c r="X19" s="164" t="str">
        <f>IF(ISERROR(発注情報!AG284)=TRUE,"",IF(OR(発注情報!AG284="",発注情報!AG284=0),"",IF($C19="","",発注情報!AG284)))</f>
        <v/>
      </c>
      <c r="Y19" s="164" t="str">
        <f>IF(ISERROR(発注情報!AH284)=TRUE,"",IF(OR(発注情報!AH284="",発注情報!AH284=0),"",IF($C19="","",発注情報!AH284)))</f>
        <v/>
      </c>
      <c r="Z19" s="164" t="str">
        <f>IF(ISERROR(発注情報!AI284)=TRUE,"",IF(OR(発注情報!AI284="",発注情報!AI284=0),"",IF($C19="","",発注情報!AI284)))</f>
        <v/>
      </c>
      <c r="AA19" s="164" t="str">
        <f>IF(ISERROR(発注情報!AJ284)=TRUE,"",IF(OR(発注情報!AJ284="",発注情報!AJ284=0),"",IF($C19="","",発注情報!AJ284)))</f>
        <v/>
      </c>
      <c r="AB19" s="164" t="str">
        <f>IF(ISERROR(発注情報!AK284)=TRUE,"",IF(OR(発注情報!AK284="",発注情報!AK284=0),"",IF($C19="","",発注情報!AK284)))</f>
        <v/>
      </c>
      <c r="AC19" s="164" t="str">
        <f>IF(ISERROR(発注情報!AL284)=TRUE,"",IF(OR(発注情報!AL284="",発注情報!AL284=0),"",IF($C19="","",発注情報!AL284)))</f>
        <v/>
      </c>
      <c r="AD19" s="164" t="str">
        <f>IF(ISERROR(発注情報!AM284)=TRUE,"",IF(OR(発注情報!AM284="",発注情報!AM284=0),"",IF($C19="","",発注情報!AM284)))</f>
        <v/>
      </c>
      <c r="AE19" s="164" t="str">
        <f>IF(ISERROR(発注情報!AN284)=TRUE,"",IF(OR(発注情報!AN284="",発注情報!AN284=0),"",IF($C19="","",発注情報!AN284)))</f>
        <v/>
      </c>
      <c r="AF19" s="164" t="str">
        <f>IF(ISERROR(発注情報!AO284)=TRUE,"",IF(OR(発注情報!AO284="",発注情報!AO284=0),"",IF($C19="","",発注情報!AO284)))</f>
        <v/>
      </c>
      <c r="AG19" s="164" t="str">
        <f>IF(ISERROR(発注情報!AP284)=TRUE,"",IF(OR(発注情報!AP284="",発注情報!AP284=0),"",IF($C19="","",発注情報!AP284)))</f>
        <v/>
      </c>
      <c r="AH19" s="164" t="str">
        <f>IF(ISERROR(発注情報!AQ284)=TRUE,"",IF(OR(発注情報!AQ284="",発注情報!AQ284=0),"",IF($C19="","",発注情報!AQ284)))</f>
        <v/>
      </c>
      <c r="AI19" s="162" t="str">
        <f>IF(ISERROR(発注情報!AR284)=TRUE,"",IF(OR(発注情報!AR284="",発注情報!AR284=0),"",発注情報!AR284))</f>
        <v/>
      </c>
      <c r="AJ19" s="163" t="str">
        <f>IF(ISERROR(発注情報!AS284)=TRUE,"",IF(OR(発注情報!AS284="",発注情報!AS284=0),"",発注情報!AS284))</f>
        <v/>
      </c>
    </row>
    <row r="20" spans="1:38" ht="16.5" customHeight="1" x14ac:dyDescent="0.15">
      <c r="A20" s="910"/>
      <c r="B20" s="165">
        <v>15</v>
      </c>
      <c r="C20" s="155" t="str">
        <f>IF(ISERROR(発注情報!L285)=TRUE,"",IF(OR(発注情報!L285="",発注情報!L285=0),"",IF(OR(発注情報!L285=発注情報!$L$112,発注情報!L285=発注情報!$L$113,発注情報!L285=発注情報!$L$114,発注情報!L285=発注情報!$L$115,発注情報!L285=発注情報!$L$116,発注情報!L285=発注情報!$L$117,発注情報!L285=発注情報!$L$118,発注情報!L285=発注情報!$L$119,発注情報!L285=発注情報!$L$120,発注情報!L285=発注情報!$L$121,発注情報!L285=発注情報!$L$122,発注情報!L285=発注情報!$L$123,発注情報!L285=発注情報!$L$124,発注情報!L285=発注情報!$L$125,発注情報!L285=発注情報!$L$126,発注情報!L285=発注情報!$L$127,発注情報!L285=発注情報!$L$128,発注情報!L285=発注情報!$L$139,発注情報!L285=発注情報!$L$130,発注情報!L285=発注情報!$L$131,発注情報!L285=発注情報!$L$132,発注情報!L285=発注情報!$L$133,発注情報!L285=発注情報!$L$134,発注情報!L285=発注情報!$L$135,発注情報!L285=発注情報!$L$136,),"",IF(発注情報!K285=発注情報!$K$76,発注情報!L285&amp;" (SUP.)",IF(発注情報!K285=発注情報!$K$77,発注情報!L285&amp;" (EXH.)",発注情報!L285)))))</f>
        <v/>
      </c>
      <c r="D20" s="156" t="str">
        <f>IF(ISERROR(発注情報!M285)=TRUE,"",IF(OR(発注情報!M285="",発注情報!M285=0),"",IF($C20="","",発注情報!M285)))</f>
        <v/>
      </c>
      <c r="E20" s="156" t="str">
        <f>IF(D20="","",D20*発注情報!$D$2)</f>
        <v/>
      </c>
      <c r="F20" s="217" t="str">
        <f>IF(ISERROR(発注情報!O285)=TRUE,"",IF(OR(発注情報!O285="",発注情報!O285=0),"",発注情報!O285))</f>
        <v/>
      </c>
      <c r="G20" s="217" t="str">
        <f>IF(ISERROR(発注情報!P285)=TRUE,"",IF(OR(発注情報!P285="",発注情報!P285=0),"",発注情報!P285))</f>
        <v/>
      </c>
      <c r="H20" s="217" t="str">
        <f>IF(ISERROR(発注情報!Q285)=TRUE,"",IF(OR(発注情報!Q285="",発注情報!Q285=0),"",発注情報!Q285))</f>
        <v/>
      </c>
      <c r="I20" s="162" t="str">
        <f>IF(ISERROR(発注情報!R285)=TRUE,"",IF(OR(発注情報!R285="",発注情報!R285=0),"",発注情報!R285))</f>
        <v/>
      </c>
      <c r="J20" s="163" t="str">
        <f>IF(ISERROR(発注情報!S285)=TRUE,"",IF(OR(発注情報!S285="",発注情報!S285=0),"",発注情報!S285))</f>
        <v/>
      </c>
      <c r="K20" s="164" t="str">
        <f>IF(ISERROR(発注情報!T285)=TRUE,"",IF(OR(発注情報!T285="",発注情報!T285=0),"",IF($C20="","",発注情報!T285)))</f>
        <v/>
      </c>
      <c r="L20" s="164" t="str">
        <f>IF(ISERROR(発注情報!U285)=TRUE,"",IF(OR(発注情報!U285="",発注情報!U285=0),"",IF($C20="","",発注情報!U285)))</f>
        <v/>
      </c>
      <c r="M20" s="164" t="str">
        <f>IF(ISERROR(発注情報!V285)=TRUE,"",IF(OR(発注情報!V285="",発注情報!V285=0),"",IF($C20="","",発注情報!V285)))</f>
        <v/>
      </c>
      <c r="N20" s="164" t="str">
        <f>IF(ISERROR(発注情報!W285)=TRUE,"",IF(OR(発注情報!W285="",発注情報!W285=0),"",IF($C20="","",発注情報!W285)))</f>
        <v/>
      </c>
      <c r="O20" s="164" t="str">
        <f>IF(ISERROR(発注情報!X285)=TRUE,"",IF(OR(発注情報!X285="",発注情報!X285=0),"",IF($C20="","",発注情報!X285)))</f>
        <v/>
      </c>
      <c r="P20" s="164" t="str">
        <f>IF(ISERROR(発注情報!Y285)=TRUE,"",IF(OR(発注情報!Y285="",発注情報!Y285=0),"",IF($C20="","",発注情報!Y285)))</f>
        <v/>
      </c>
      <c r="Q20" s="164" t="str">
        <f>IF(ISERROR(発注情報!Z285)=TRUE,"",IF(OR(発注情報!Z285="",発注情報!Z285=0),"",IF($C20="","",発注情報!Z285)))</f>
        <v/>
      </c>
      <c r="R20" s="164" t="str">
        <f>IF(ISERROR(発注情報!AA285)=TRUE,"",IF(OR(発注情報!AA285="",発注情報!AA285=0),"",IF($C20="","",発注情報!AA285)))</f>
        <v/>
      </c>
      <c r="S20" s="164" t="str">
        <f>IF(ISERROR(発注情報!AB285)=TRUE,"",IF(OR(発注情報!AB285="",発注情報!AB285=0),"",IF($C20="","",発注情報!AB285)))</f>
        <v/>
      </c>
      <c r="T20" s="164" t="str">
        <f>IF(ISERROR(発注情報!AC285)=TRUE,"",IF(OR(発注情報!AC285="",発注情報!AC285=0),"",IF($C20="","",発注情報!AC285)))</f>
        <v/>
      </c>
      <c r="U20" s="164" t="str">
        <f>IF(ISERROR(発注情報!AD285)=TRUE,"",IF(OR(発注情報!AD285="",発注情報!AD285=0),"",IF($C20="","",発注情報!AD285)))</f>
        <v/>
      </c>
      <c r="V20" s="164" t="str">
        <f>IF(ISERROR(発注情報!AE285)=TRUE,"",IF(OR(発注情報!AE285="",発注情報!AE285=0),"",IF($C20="","",発注情報!AE285)))</f>
        <v/>
      </c>
      <c r="W20" s="164" t="str">
        <f>IF(ISERROR(発注情報!AF285)=TRUE,"",IF(OR(発注情報!AF285="",発注情報!AF285=0),"",IF($C20="","",発注情報!AF285)))</f>
        <v/>
      </c>
      <c r="X20" s="164" t="str">
        <f>IF(ISERROR(発注情報!AG285)=TRUE,"",IF(OR(発注情報!AG285="",発注情報!AG285=0),"",IF($C20="","",発注情報!AG285)))</f>
        <v/>
      </c>
      <c r="Y20" s="164" t="str">
        <f>IF(ISERROR(発注情報!AH285)=TRUE,"",IF(OR(発注情報!AH285="",発注情報!AH285=0),"",IF($C20="","",発注情報!AH285)))</f>
        <v/>
      </c>
      <c r="Z20" s="164" t="str">
        <f>IF(ISERROR(発注情報!AI285)=TRUE,"",IF(OR(発注情報!AI285="",発注情報!AI285=0),"",IF($C20="","",発注情報!AI285)))</f>
        <v/>
      </c>
      <c r="AA20" s="164" t="str">
        <f>IF(ISERROR(発注情報!AJ285)=TRUE,"",IF(OR(発注情報!AJ285="",発注情報!AJ285=0),"",IF($C20="","",発注情報!AJ285)))</f>
        <v/>
      </c>
      <c r="AB20" s="164" t="str">
        <f>IF(ISERROR(発注情報!AK285)=TRUE,"",IF(OR(発注情報!AK285="",発注情報!AK285=0),"",IF($C20="","",発注情報!AK285)))</f>
        <v/>
      </c>
      <c r="AC20" s="164" t="str">
        <f>IF(ISERROR(発注情報!AL285)=TRUE,"",IF(OR(発注情報!AL285="",発注情報!AL285=0),"",IF($C20="","",発注情報!AL285)))</f>
        <v/>
      </c>
      <c r="AD20" s="164" t="str">
        <f>IF(ISERROR(発注情報!AM285)=TRUE,"",IF(OR(発注情報!AM285="",発注情報!AM285=0),"",IF($C20="","",発注情報!AM285)))</f>
        <v/>
      </c>
      <c r="AE20" s="164" t="str">
        <f>IF(ISERROR(発注情報!AN285)=TRUE,"",IF(OR(発注情報!AN285="",発注情報!AN285=0),"",IF($C20="","",発注情報!AN285)))</f>
        <v/>
      </c>
      <c r="AF20" s="164" t="str">
        <f>IF(ISERROR(発注情報!AO285)=TRUE,"",IF(OR(発注情報!AO285="",発注情報!AO285=0),"",IF($C20="","",発注情報!AO285)))</f>
        <v/>
      </c>
      <c r="AG20" s="164" t="str">
        <f>IF(ISERROR(発注情報!AP285)=TRUE,"",IF(OR(発注情報!AP285="",発注情報!AP285=0),"",IF($C20="","",発注情報!AP285)))</f>
        <v/>
      </c>
      <c r="AH20" s="164" t="str">
        <f>IF(ISERROR(発注情報!AQ285)=TRUE,"",IF(OR(発注情報!AQ285="",発注情報!AQ285=0),"",IF($C20="","",発注情報!AQ285)))</f>
        <v/>
      </c>
      <c r="AI20" s="162" t="str">
        <f>IF(ISERROR(発注情報!AR285)=TRUE,"",IF(OR(発注情報!AR285="",発注情報!AR285=0),"",発注情報!AR285))</f>
        <v/>
      </c>
      <c r="AJ20" s="163" t="str">
        <f>IF(ISERROR(発注情報!AS285)=TRUE,"",IF(OR(発注情報!AS285="",発注情報!AS285=0),"",発注情報!AS285))</f>
        <v/>
      </c>
    </row>
    <row r="21" spans="1:38" ht="16.5" customHeight="1" x14ac:dyDescent="0.15">
      <c r="A21" s="910"/>
      <c r="B21" s="149">
        <v>16</v>
      </c>
      <c r="C21" s="155" t="str">
        <f>IF(ISERROR(発注情報!L286)=TRUE,"",IF(OR(発注情報!L286="",発注情報!L286=0),"",IF(OR(発注情報!L286=発注情報!$L$112,発注情報!L286=発注情報!$L$113,発注情報!L286=発注情報!$L$114,発注情報!L286=発注情報!$L$115,発注情報!L286=発注情報!$L$116,発注情報!L286=発注情報!$L$117,発注情報!L286=発注情報!$L$118,発注情報!L286=発注情報!$L$119,発注情報!L286=発注情報!$L$120,発注情報!L286=発注情報!$L$121,発注情報!L286=発注情報!$L$122,発注情報!L286=発注情報!$L$123,発注情報!L286=発注情報!$L$124,発注情報!L286=発注情報!$L$125,発注情報!L286=発注情報!$L$126,発注情報!L286=発注情報!$L$127,発注情報!L286=発注情報!$L$128,発注情報!L286=発注情報!$L$139,発注情報!L286=発注情報!$L$130,発注情報!L286=発注情報!$L$131,発注情報!L286=発注情報!$L$132,発注情報!L286=発注情報!$L$133,発注情報!L286=発注情報!$L$134,発注情報!L286=発注情報!$L$135,発注情報!L286=発注情報!$L$136,),"",IF(発注情報!K286=発注情報!$K$76,発注情報!L286&amp;" (SUP.)",IF(発注情報!K286=発注情報!$K$77,発注情報!L286&amp;" (EXH.)",発注情報!L286)))))</f>
        <v/>
      </c>
      <c r="D21" s="156" t="str">
        <f>IF(ISERROR(発注情報!M286)=TRUE,"",IF(OR(発注情報!M286="",発注情報!M286=0),"",IF($C21="","",発注情報!M286)))</f>
        <v/>
      </c>
      <c r="E21" s="156" t="str">
        <f>IF(D21="","",D21*発注情報!$D$2)</f>
        <v/>
      </c>
      <c r="F21" s="217" t="str">
        <f>IF(ISERROR(発注情報!O286)=TRUE,"",IF(OR(発注情報!O286="",発注情報!O286=0),"",発注情報!O286))</f>
        <v/>
      </c>
      <c r="G21" s="217" t="str">
        <f>IF(ISERROR(発注情報!P286)=TRUE,"",IF(OR(発注情報!P286="",発注情報!P286=0),"",発注情報!P286))</f>
        <v/>
      </c>
      <c r="H21" s="217" t="str">
        <f>IF(ISERROR(発注情報!Q286)=TRUE,"",IF(OR(発注情報!Q286="",発注情報!Q286=0),"",発注情報!Q286))</f>
        <v/>
      </c>
      <c r="I21" s="162" t="str">
        <f>IF(ISERROR(発注情報!R286)=TRUE,"",IF(OR(発注情報!R286="",発注情報!R286=0),"",発注情報!R286))</f>
        <v/>
      </c>
      <c r="J21" s="163" t="str">
        <f>IF(ISERROR(発注情報!S286)=TRUE,"",IF(OR(発注情報!S286="",発注情報!S286=0),"",発注情報!S286))</f>
        <v/>
      </c>
      <c r="K21" s="164" t="str">
        <f>IF(ISERROR(発注情報!T286)=TRUE,"",IF(OR(発注情報!T286="",発注情報!T286=0),"",IF($C21="","",発注情報!T286)))</f>
        <v/>
      </c>
      <c r="L21" s="164" t="str">
        <f>IF(ISERROR(発注情報!U286)=TRUE,"",IF(OR(発注情報!U286="",発注情報!U286=0),"",IF($C21="","",発注情報!U286)))</f>
        <v/>
      </c>
      <c r="M21" s="164" t="str">
        <f>IF(ISERROR(発注情報!V286)=TRUE,"",IF(OR(発注情報!V286="",発注情報!V286=0),"",IF($C21="","",発注情報!V286)))</f>
        <v/>
      </c>
      <c r="N21" s="164" t="str">
        <f>IF(ISERROR(発注情報!W286)=TRUE,"",IF(OR(発注情報!W286="",発注情報!W286=0),"",IF($C21="","",発注情報!W286)))</f>
        <v/>
      </c>
      <c r="O21" s="164" t="str">
        <f>IF(ISERROR(発注情報!X286)=TRUE,"",IF(OR(発注情報!X286="",発注情報!X286=0),"",IF($C21="","",発注情報!X286)))</f>
        <v/>
      </c>
      <c r="P21" s="164" t="str">
        <f>IF(ISERROR(発注情報!Y286)=TRUE,"",IF(OR(発注情報!Y286="",発注情報!Y286=0),"",IF($C21="","",発注情報!Y286)))</f>
        <v/>
      </c>
      <c r="Q21" s="164" t="str">
        <f>IF(ISERROR(発注情報!Z286)=TRUE,"",IF(OR(発注情報!Z286="",発注情報!Z286=0),"",IF($C21="","",発注情報!Z286)))</f>
        <v/>
      </c>
      <c r="R21" s="164" t="str">
        <f>IF(ISERROR(発注情報!AA286)=TRUE,"",IF(OR(発注情報!AA286="",発注情報!AA286=0),"",IF($C21="","",発注情報!AA286)))</f>
        <v/>
      </c>
      <c r="S21" s="164" t="str">
        <f>IF(ISERROR(発注情報!AB286)=TRUE,"",IF(OR(発注情報!AB286="",発注情報!AB286=0),"",IF($C21="","",発注情報!AB286)))</f>
        <v/>
      </c>
      <c r="T21" s="164" t="str">
        <f>IF(ISERROR(発注情報!AC286)=TRUE,"",IF(OR(発注情報!AC286="",発注情報!AC286=0),"",IF($C21="","",発注情報!AC286)))</f>
        <v/>
      </c>
      <c r="U21" s="164" t="str">
        <f>IF(ISERROR(発注情報!AD286)=TRUE,"",IF(OR(発注情報!AD286="",発注情報!AD286=0),"",IF($C21="","",発注情報!AD286)))</f>
        <v/>
      </c>
      <c r="V21" s="164" t="str">
        <f>IF(ISERROR(発注情報!AE286)=TRUE,"",IF(OR(発注情報!AE286="",発注情報!AE286=0),"",IF($C21="","",発注情報!AE286)))</f>
        <v/>
      </c>
      <c r="W21" s="164" t="str">
        <f>IF(ISERROR(発注情報!AF286)=TRUE,"",IF(OR(発注情報!AF286="",発注情報!AF286=0),"",IF($C21="","",発注情報!AF286)))</f>
        <v/>
      </c>
      <c r="X21" s="164" t="str">
        <f>IF(ISERROR(発注情報!AG286)=TRUE,"",IF(OR(発注情報!AG286="",発注情報!AG286=0),"",IF($C21="","",発注情報!AG286)))</f>
        <v/>
      </c>
      <c r="Y21" s="164" t="str">
        <f>IF(ISERROR(発注情報!AH286)=TRUE,"",IF(OR(発注情報!AH286="",発注情報!AH286=0),"",IF($C21="","",発注情報!AH286)))</f>
        <v/>
      </c>
      <c r="Z21" s="164" t="str">
        <f>IF(ISERROR(発注情報!AI286)=TRUE,"",IF(OR(発注情報!AI286="",発注情報!AI286=0),"",IF($C21="","",発注情報!AI286)))</f>
        <v/>
      </c>
      <c r="AA21" s="164" t="str">
        <f>IF(ISERROR(発注情報!AJ286)=TRUE,"",IF(OR(発注情報!AJ286="",発注情報!AJ286=0),"",IF($C21="","",発注情報!AJ286)))</f>
        <v/>
      </c>
      <c r="AB21" s="164" t="str">
        <f>IF(ISERROR(発注情報!AK286)=TRUE,"",IF(OR(発注情報!AK286="",発注情報!AK286=0),"",IF($C21="","",発注情報!AK286)))</f>
        <v/>
      </c>
      <c r="AC21" s="164" t="str">
        <f>IF(ISERROR(発注情報!AL286)=TRUE,"",IF(OR(発注情報!AL286="",発注情報!AL286=0),"",IF($C21="","",発注情報!AL286)))</f>
        <v/>
      </c>
      <c r="AD21" s="164" t="str">
        <f>IF(ISERROR(発注情報!AM286)=TRUE,"",IF(OR(発注情報!AM286="",発注情報!AM286=0),"",IF($C21="","",発注情報!AM286)))</f>
        <v/>
      </c>
      <c r="AE21" s="164" t="str">
        <f>IF(ISERROR(発注情報!AN286)=TRUE,"",IF(OR(発注情報!AN286="",発注情報!AN286=0),"",IF($C21="","",発注情報!AN286)))</f>
        <v/>
      </c>
      <c r="AF21" s="164" t="str">
        <f>IF(ISERROR(発注情報!AO286)=TRUE,"",IF(OR(発注情報!AO286="",発注情報!AO286=0),"",IF($C21="","",発注情報!AO286)))</f>
        <v/>
      </c>
      <c r="AG21" s="164" t="str">
        <f>IF(ISERROR(発注情報!AP286)=TRUE,"",IF(OR(発注情報!AP286="",発注情報!AP286=0),"",IF($C21="","",発注情報!AP286)))</f>
        <v/>
      </c>
      <c r="AH21" s="164" t="str">
        <f>IF(ISERROR(発注情報!AQ286)=TRUE,"",IF(OR(発注情報!AQ286="",発注情報!AQ286=0),"",IF($C21="","",発注情報!AQ286)))</f>
        <v/>
      </c>
      <c r="AI21" s="162" t="str">
        <f>IF(ISERROR(発注情報!AR286)=TRUE,"",IF(OR(発注情報!AR286="",発注情報!AR286=0),"",発注情報!AR286))</f>
        <v/>
      </c>
      <c r="AJ21" s="163" t="str">
        <f>IF(ISERROR(発注情報!AS286)=TRUE,"",IF(OR(発注情報!AS286="",発注情報!AS286=0),"",発注情報!AS286))</f>
        <v/>
      </c>
    </row>
    <row r="22" spans="1:38" ht="16.5" customHeight="1" x14ac:dyDescent="0.15">
      <c r="A22" s="910"/>
      <c r="B22" s="165">
        <v>17</v>
      </c>
      <c r="C22" s="155" t="str">
        <f>IF(ISERROR(発注情報!L287)=TRUE,"",IF(OR(発注情報!L287="",発注情報!L287=0),"",IF(OR(発注情報!L287=発注情報!$L$112,発注情報!L287=発注情報!$L$113,発注情報!L287=発注情報!$L$114,発注情報!L287=発注情報!$L$115,発注情報!L287=発注情報!$L$116,発注情報!L287=発注情報!$L$117,発注情報!L287=発注情報!$L$118,発注情報!L287=発注情報!$L$119,発注情報!L287=発注情報!$L$120,発注情報!L287=発注情報!$L$121,発注情報!L287=発注情報!$L$122,発注情報!L287=発注情報!$L$123,発注情報!L287=発注情報!$L$124,発注情報!L287=発注情報!$L$125,発注情報!L287=発注情報!$L$126,発注情報!L287=発注情報!$L$127,発注情報!L287=発注情報!$L$128,発注情報!L287=発注情報!$L$139,発注情報!L287=発注情報!$L$130,発注情報!L287=発注情報!$L$131,発注情報!L287=発注情報!$L$132,発注情報!L287=発注情報!$L$133,発注情報!L287=発注情報!$L$134,発注情報!L287=発注情報!$L$135,発注情報!L287=発注情報!$L$136,),"",IF(発注情報!K287=発注情報!$K$76,発注情報!L287&amp;" (SUP.)",IF(発注情報!K287=発注情報!$K$77,発注情報!L287&amp;" (EXH.)",発注情報!L287)))))</f>
        <v/>
      </c>
      <c r="D22" s="156" t="str">
        <f>IF(ISERROR(発注情報!M287)=TRUE,"",IF(OR(発注情報!M287="",発注情報!M287=0),"",IF($C22="","",発注情報!M287)))</f>
        <v/>
      </c>
      <c r="E22" s="156" t="str">
        <f>IF(D22="","",D22*発注情報!$D$2)</f>
        <v/>
      </c>
      <c r="F22" s="217" t="str">
        <f>IF(ISERROR(発注情報!O287)=TRUE,"",IF(OR(発注情報!O287="",発注情報!O287=0),"",発注情報!O287))</f>
        <v/>
      </c>
      <c r="G22" s="217" t="str">
        <f>IF(ISERROR(発注情報!P287)=TRUE,"",IF(OR(発注情報!P287="",発注情報!P287=0),"",発注情報!P287))</f>
        <v/>
      </c>
      <c r="H22" s="217" t="str">
        <f>IF(ISERROR(発注情報!Q287)=TRUE,"",IF(OR(発注情報!Q287="",発注情報!Q287=0),"",発注情報!Q287))</f>
        <v/>
      </c>
      <c r="I22" s="162" t="str">
        <f>IF(ISERROR(発注情報!R287)=TRUE,"",IF(OR(発注情報!R287="",発注情報!R287=0),"",発注情報!R287))</f>
        <v/>
      </c>
      <c r="J22" s="163" t="str">
        <f>IF(ISERROR(発注情報!S287)=TRUE,"",IF(OR(発注情報!S287="",発注情報!S287=0),"",発注情報!S287))</f>
        <v/>
      </c>
      <c r="K22" s="164" t="str">
        <f>IF(ISERROR(発注情報!T287)=TRUE,"",IF(OR(発注情報!T287="",発注情報!T287=0),"",IF($C22="","",発注情報!T287)))</f>
        <v/>
      </c>
      <c r="L22" s="164" t="str">
        <f>IF(ISERROR(発注情報!U287)=TRUE,"",IF(OR(発注情報!U287="",発注情報!U287=0),"",IF($C22="","",発注情報!U287)))</f>
        <v/>
      </c>
      <c r="M22" s="164" t="str">
        <f>IF(ISERROR(発注情報!V287)=TRUE,"",IF(OR(発注情報!V287="",発注情報!V287=0),"",IF($C22="","",発注情報!V287)))</f>
        <v/>
      </c>
      <c r="N22" s="164" t="str">
        <f>IF(ISERROR(発注情報!W287)=TRUE,"",IF(OR(発注情報!W287="",発注情報!W287=0),"",IF($C22="","",発注情報!W287)))</f>
        <v/>
      </c>
      <c r="O22" s="164" t="str">
        <f>IF(ISERROR(発注情報!X287)=TRUE,"",IF(OR(発注情報!X287="",発注情報!X287=0),"",IF($C22="","",発注情報!X287)))</f>
        <v/>
      </c>
      <c r="P22" s="164" t="str">
        <f>IF(ISERROR(発注情報!Y287)=TRUE,"",IF(OR(発注情報!Y287="",発注情報!Y287=0),"",IF($C22="","",発注情報!Y287)))</f>
        <v/>
      </c>
      <c r="Q22" s="164" t="str">
        <f>IF(ISERROR(発注情報!Z287)=TRUE,"",IF(OR(発注情報!Z287="",発注情報!Z287=0),"",IF($C22="","",発注情報!Z287)))</f>
        <v/>
      </c>
      <c r="R22" s="164" t="str">
        <f>IF(ISERROR(発注情報!AA287)=TRUE,"",IF(OR(発注情報!AA287="",発注情報!AA287=0),"",IF($C22="","",発注情報!AA287)))</f>
        <v/>
      </c>
      <c r="S22" s="164" t="str">
        <f>IF(ISERROR(発注情報!AB287)=TRUE,"",IF(OR(発注情報!AB287="",発注情報!AB287=0),"",IF($C22="","",発注情報!AB287)))</f>
        <v/>
      </c>
      <c r="T22" s="164" t="str">
        <f>IF(ISERROR(発注情報!AC287)=TRUE,"",IF(OR(発注情報!AC287="",発注情報!AC287=0),"",IF($C22="","",発注情報!AC287)))</f>
        <v/>
      </c>
      <c r="U22" s="164" t="str">
        <f>IF(ISERROR(発注情報!AD287)=TRUE,"",IF(OR(発注情報!AD287="",発注情報!AD287=0),"",IF($C22="","",発注情報!AD287)))</f>
        <v/>
      </c>
      <c r="V22" s="164" t="str">
        <f>IF(ISERROR(発注情報!AE287)=TRUE,"",IF(OR(発注情報!AE287="",発注情報!AE287=0),"",IF($C22="","",発注情報!AE287)))</f>
        <v/>
      </c>
      <c r="W22" s="164" t="str">
        <f>IF(ISERROR(発注情報!AF287)=TRUE,"",IF(OR(発注情報!AF287="",発注情報!AF287=0),"",IF($C22="","",発注情報!AF287)))</f>
        <v/>
      </c>
      <c r="X22" s="164" t="str">
        <f>IF(ISERROR(発注情報!AG287)=TRUE,"",IF(OR(発注情報!AG287="",発注情報!AG287=0),"",IF($C22="","",発注情報!AG287)))</f>
        <v/>
      </c>
      <c r="Y22" s="164" t="str">
        <f>IF(ISERROR(発注情報!AH287)=TRUE,"",IF(OR(発注情報!AH287="",発注情報!AH287=0),"",IF($C22="","",発注情報!AH287)))</f>
        <v/>
      </c>
      <c r="Z22" s="164" t="str">
        <f>IF(ISERROR(発注情報!AI287)=TRUE,"",IF(OR(発注情報!AI287="",発注情報!AI287=0),"",IF($C22="","",発注情報!AI287)))</f>
        <v/>
      </c>
      <c r="AA22" s="164" t="str">
        <f>IF(ISERROR(発注情報!AJ287)=TRUE,"",IF(OR(発注情報!AJ287="",発注情報!AJ287=0),"",IF($C22="","",発注情報!AJ287)))</f>
        <v/>
      </c>
      <c r="AB22" s="164" t="str">
        <f>IF(ISERROR(発注情報!AK287)=TRUE,"",IF(OR(発注情報!AK287="",発注情報!AK287=0),"",IF($C22="","",発注情報!AK287)))</f>
        <v/>
      </c>
      <c r="AC22" s="164" t="str">
        <f>IF(ISERROR(発注情報!AL287)=TRUE,"",IF(OR(発注情報!AL287="",発注情報!AL287=0),"",IF($C22="","",発注情報!AL287)))</f>
        <v/>
      </c>
      <c r="AD22" s="164" t="str">
        <f>IF(ISERROR(発注情報!AM287)=TRUE,"",IF(OR(発注情報!AM287="",発注情報!AM287=0),"",IF($C22="","",発注情報!AM287)))</f>
        <v/>
      </c>
      <c r="AE22" s="164" t="str">
        <f>IF(ISERROR(発注情報!AN287)=TRUE,"",IF(OR(発注情報!AN287="",発注情報!AN287=0),"",IF($C22="","",発注情報!AN287)))</f>
        <v/>
      </c>
      <c r="AF22" s="164" t="str">
        <f>IF(ISERROR(発注情報!AO287)=TRUE,"",IF(OR(発注情報!AO287="",発注情報!AO287=0),"",IF($C22="","",発注情報!AO287)))</f>
        <v/>
      </c>
      <c r="AG22" s="164" t="str">
        <f>IF(ISERROR(発注情報!AP287)=TRUE,"",IF(OR(発注情報!AP287="",発注情報!AP287=0),"",IF($C22="","",発注情報!AP287)))</f>
        <v/>
      </c>
      <c r="AH22" s="164" t="str">
        <f>IF(ISERROR(発注情報!AQ287)=TRUE,"",IF(OR(発注情報!AQ287="",発注情報!AQ287=0),"",IF($C22="","",発注情報!AQ287)))</f>
        <v/>
      </c>
      <c r="AI22" s="162" t="str">
        <f>IF(ISERROR(発注情報!AR287)=TRUE,"",IF(OR(発注情報!AR287="",発注情報!AR287=0),"",発注情報!AR287))</f>
        <v/>
      </c>
      <c r="AJ22" s="163" t="str">
        <f>IF(ISERROR(発注情報!AS287)=TRUE,"",IF(OR(発注情報!AS287="",発注情報!AS287=0),"",発注情報!AS287))</f>
        <v/>
      </c>
    </row>
    <row r="23" spans="1:38" ht="16.5" customHeight="1" x14ac:dyDescent="0.15">
      <c r="A23" s="910"/>
      <c r="B23" s="149">
        <v>18</v>
      </c>
      <c r="C23" s="155" t="str">
        <f>IF(ISERROR(発注情報!L288)=TRUE,"",IF(OR(発注情報!L288="",発注情報!L288=0),"",IF(OR(発注情報!L288=発注情報!$L$112,発注情報!L288=発注情報!$L$113,発注情報!L288=発注情報!$L$114,発注情報!L288=発注情報!$L$115,発注情報!L288=発注情報!$L$116,発注情報!L288=発注情報!$L$117,発注情報!L288=発注情報!$L$118,発注情報!L288=発注情報!$L$119,発注情報!L288=発注情報!$L$120,発注情報!L288=発注情報!$L$121,発注情報!L288=発注情報!$L$122,発注情報!L288=発注情報!$L$123,発注情報!L288=発注情報!$L$124,発注情報!L288=発注情報!$L$125,発注情報!L288=発注情報!$L$126,発注情報!L288=発注情報!$L$127,発注情報!L288=発注情報!$L$128,発注情報!L288=発注情報!$L$139,発注情報!L288=発注情報!$L$130,発注情報!L288=発注情報!$L$131,発注情報!L288=発注情報!$L$132,発注情報!L288=発注情報!$L$133,発注情報!L288=発注情報!$L$134,発注情報!L288=発注情報!$L$135,発注情報!L288=発注情報!$L$136,),"",IF(発注情報!K288=発注情報!$K$76,発注情報!L288&amp;" (SUP.)",IF(発注情報!K288=発注情報!$K$77,発注情報!L288&amp;" (EXH.)",発注情報!L288)))))</f>
        <v/>
      </c>
      <c r="D23" s="156" t="str">
        <f>IF(ISERROR(発注情報!M288)=TRUE,"",IF(OR(発注情報!M288="",発注情報!M288=0),"",IF($C23="","",発注情報!M288)))</f>
        <v/>
      </c>
      <c r="E23" s="156" t="str">
        <f>IF(D23="","",D23*発注情報!$D$2)</f>
        <v/>
      </c>
      <c r="F23" s="217" t="str">
        <f>IF(ISERROR(発注情報!O288)=TRUE,"",IF(OR(発注情報!O288="",発注情報!O288=0),"",発注情報!O288))</f>
        <v/>
      </c>
      <c r="G23" s="217" t="str">
        <f>IF(ISERROR(発注情報!P288)=TRUE,"",IF(OR(発注情報!P288="",発注情報!P288=0),"",発注情報!P288))</f>
        <v/>
      </c>
      <c r="H23" s="217" t="str">
        <f>IF(ISERROR(発注情報!Q288)=TRUE,"",IF(OR(発注情報!Q288="",発注情報!Q288=0),"",発注情報!Q288))</f>
        <v/>
      </c>
      <c r="I23" s="162" t="str">
        <f>IF(ISERROR(発注情報!R288)=TRUE,"",IF(OR(発注情報!R288="",発注情報!R288=0),"",発注情報!R288))</f>
        <v/>
      </c>
      <c r="J23" s="163" t="str">
        <f>IF(ISERROR(発注情報!S288)=TRUE,"",IF(OR(発注情報!S288="",発注情報!S288=0),"",発注情報!S288))</f>
        <v/>
      </c>
      <c r="K23" s="164" t="str">
        <f>IF(ISERROR(発注情報!T288)=TRUE,"",IF(OR(発注情報!T288="",発注情報!T288=0),"",IF($C23="","",発注情報!T288)))</f>
        <v/>
      </c>
      <c r="L23" s="164" t="str">
        <f>IF(ISERROR(発注情報!U288)=TRUE,"",IF(OR(発注情報!U288="",発注情報!U288=0),"",IF($C23="","",発注情報!U288)))</f>
        <v/>
      </c>
      <c r="M23" s="164" t="str">
        <f>IF(ISERROR(発注情報!V288)=TRUE,"",IF(OR(発注情報!V288="",発注情報!V288=0),"",IF($C23="","",発注情報!V288)))</f>
        <v/>
      </c>
      <c r="N23" s="164" t="str">
        <f>IF(ISERROR(発注情報!W288)=TRUE,"",IF(OR(発注情報!W288="",発注情報!W288=0),"",IF($C23="","",発注情報!W288)))</f>
        <v/>
      </c>
      <c r="O23" s="164" t="str">
        <f>IF(ISERROR(発注情報!X288)=TRUE,"",IF(OR(発注情報!X288="",発注情報!X288=0),"",IF($C23="","",発注情報!X288)))</f>
        <v/>
      </c>
      <c r="P23" s="164" t="str">
        <f>IF(ISERROR(発注情報!Y288)=TRUE,"",IF(OR(発注情報!Y288="",発注情報!Y288=0),"",IF($C23="","",発注情報!Y288)))</f>
        <v/>
      </c>
      <c r="Q23" s="164" t="str">
        <f>IF(ISERROR(発注情報!Z288)=TRUE,"",IF(OR(発注情報!Z288="",発注情報!Z288=0),"",IF($C23="","",発注情報!Z288)))</f>
        <v/>
      </c>
      <c r="R23" s="164" t="str">
        <f>IF(ISERROR(発注情報!AA288)=TRUE,"",IF(OR(発注情報!AA288="",発注情報!AA288=0),"",IF($C23="","",発注情報!AA288)))</f>
        <v/>
      </c>
      <c r="S23" s="164" t="str">
        <f>IF(ISERROR(発注情報!AB288)=TRUE,"",IF(OR(発注情報!AB288="",発注情報!AB288=0),"",IF($C23="","",発注情報!AB288)))</f>
        <v/>
      </c>
      <c r="T23" s="164" t="str">
        <f>IF(ISERROR(発注情報!AC288)=TRUE,"",IF(OR(発注情報!AC288="",発注情報!AC288=0),"",IF($C23="","",発注情報!AC288)))</f>
        <v/>
      </c>
      <c r="U23" s="164" t="str">
        <f>IF(ISERROR(発注情報!AD288)=TRUE,"",IF(OR(発注情報!AD288="",発注情報!AD288=0),"",IF($C23="","",発注情報!AD288)))</f>
        <v/>
      </c>
      <c r="V23" s="164" t="str">
        <f>IF(ISERROR(発注情報!AE288)=TRUE,"",IF(OR(発注情報!AE288="",発注情報!AE288=0),"",IF($C23="","",発注情報!AE288)))</f>
        <v/>
      </c>
      <c r="W23" s="164" t="str">
        <f>IF(ISERROR(発注情報!AF288)=TRUE,"",IF(OR(発注情報!AF288="",発注情報!AF288=0),"",IF($C23="","",発注情報!AF288)))</f>
        <v/>
      </c>
      <c r="X23" s="164" t="str">
        <f>IF(ISERROR(発注情報!AG288)=TRUE,"",IF(OR(発注情報!AG288="",発注情報!AG288=0),"",IF($C23="","",発注情報!AG288)))</f>
        <v/>
      </c>
      <c r="Y23" s="164" t="str">
        <f>IF(ISERROR(発注情報!AH288)=TRUE,"",IF(OR(発注情報!AH288="",発注情報!AH288=0),"",IF($C23="","",発注情報!AH288)))</f>
        <v/>
      </c>
      <c r="Z23" s="164" t="str">
        <f>IF(ISERROR(発注情報!AI288)=TRUE,"",IF(OR(発注情報!AI288="",発注情報!AI288=0),"",IF($C23="","",発注情報!AI288)))</f>
        <v/>
      </c>
      <c r="AA23" s="164" t="str">
        <f>IF(ISERROR(発注情報!AJ288)=TRUE,"",IF(OR(発注情報!AJ288="",発注情報!AJ288=0),"",IF($C23="","",発注情報!AJ288)))</f>
        <v/>
      </c>
      <c r="AB23" s="164" t="str">
        <f>IF(ISERROR(発注情報!AK288)=TRUE,"",IF(OR(発注情報!AK288="",発注情報!AK288=0),"",IF($C23="","",発注情報!AK288)))</f>
        <v/>
      </c>
      <c r="AC23" s="164" t="str">
        <f>IF(ISERROR(発注情報!AL288)=TRUE,"",IF(OR(発注情報!AL288="",発注情報!AL288=0),"",IF($C23="","",発注情報!AL288)))</f>
        <v/>
      </c>
      <c r="AD23" s="164" t="str">
        <f>IF(ISERROR(発注情報!AM288)=TRUE,"",IF(OR(発注情報!AM288="",発注情報!AM288=0),"",IF($C23="","",発注情報!AM288)))</f>
        <v/>
      </c>
      <c r="AE23" s="164" t="str">
        <f>IF(ISERROR(発注情報!AN288)=TRUE,"",IF(OR(発注情報!AN288="",発注情報!AN288=0),"",IF($C23="","",発注情報!AN288)))</f>
        <v/>
      </c>
      <c r="AF23" s="164" t="str">
        <f>IF(ISERROR(発注情報!AO288)=TRUE,"",IF(OR(発注情報!AO288="",発注情報!AO288=0),"",IF($C23="","",発注情報!AO288)))</f>
        <v/>
      </c>
      <c r="AG23" s="164" t="str">
        <f>IF(ISERROR(発注情報!AP288)=TRUE,"",IF(OR(発注情報!AP288="",発注情報!AP288=0),"",IF($C23="","",発注情報!AP288)))</f>
        <v/>
      </c>
      <c r="AH23" s="164" t="str">
        <f>IF(ISERROR(発注情報!AQ288)=TRUE,"",IF(OR(発注情報!AQ288="",発注情報!AQ288=0),"",IF($C23="","",発注情報!AQ288)))</f>
        <v/>
      </c>
      <c r="AI23" s="162" t="str">
        <f>IF(ISERROR(発注情報!AR288)=TRUE,"",IF(OR(発注情報!AR288="",発注情報!AR288=0),"",発注情報!AR288))</f>
        <v/>
      </c>
      <c r="AJ23" s="163" t="str">
        <f>IF(ISERROR(発注情報!AS288)=TRUE,"",IF(OR(発注情報!AS288="",発注情報!AS288=0),"",発注情報!AS288))</f>
        <v/>
      </c>
    </row>
    <row r="24" spans="1:38" ht="16.5" customHeight="1" x14ac:dyDescent="0.15">
      <c r="A24" s="910"/>
      <c r="B24" s="165"/>
      <c r="C24" s="169" t="s">
        <v>370</v>
      </c>
      <c r="D24" s="166"/>
      <c r="E24" s="219"/>
      <c r="F24" s="218" t="str">
        <f>IF(ISERROR(発注情報!O153)=TRUE,"",IF(OR(発注情報!O153="",発注情報!O153=0),"",発注情報!O153))</f>
        <v/>
      </c>
      <c r="G24" s="218" t="str">
        <f>IF(ISERROR(発注情報!P153)=TRUE,"",IF(OR(発注情報!P153="",発注情報!P153=0),"",発注情報!P153))</f>
        <v/>
      </c>
      <c r="H24" s="218" t="str">
        <f>IF(ISERROR(発注情報!Q153)=TRUE,"",IF(OR(発注情報!Q153="",発注情報!Q153=0),"",発注情報!Q153))</f>
        <v/>
      </c>
      <c r="I24" s="873" t="str">
        <f>IF(仕様書作成!J56="L",$AK$30,IF(仕様書作成!J56="B",$AL$30,""))</f>
        <v/>
      </c>
      <c r="J24" s="874"/>
      <c r="K24" s="170" t="str">
        <f>IF(仕様書作成!K69="","",仕様書作成!K69)</f>
        <v/>
      </c>
      <c r="L24" s="170" t="str">
        <f>IF(仕様書作成!L69="","",仕様書作成!L69)</f>
        <v/>
      </c>
      <c r="M24" s="170" t="str">
        <f>IF(仕様書作成!M69="","",仕様書作成!M69)</f>
        <v/>
      </c>
      <c r="N24" s="170" t="str">
        <f>IF(仕様書作成!N69="","",仕様書作成!N69)</f>
        <v/>
      </c>
      <c r="O24" s="170" t="str">
        <f>IF(仕様書作成!O69="","",仕様書作成!O69)</f>
        <v/>
      </c>
      <c r="P24" s="170" t="str">
        <f>IF(仕様書作成!P69="","",仕様書作成!P69)</f>
        <v/>
      </c>
      <c r="Q24" s="170" t="str">
        <f>IF(仕様書作成!Q69="","",仕様書作成!Q69)</f>
        <v/>
      </c>
      <c r="R24" s="170" t="str">
        <f>IF(仕様書作成!R69="","",仕様書作成!R69)</f>
        <v/>
      </c>
      <c r="S24" s="170" t="str">
        <f>IF(仕様書作成!S69="","",仕様書作成!S69)</f>
        <v/>
      </c>
      <c r="T24" s="170" t="str">
        <f>IF(仕様書作成!T69="","",仕様書作成!T69)</f>
        <v/>
      </c>
      <c r="U24" s="170" t="str">
        <f>IF(仕様書作成!U69="","",仕様書作成!U69)</f>
        <v/>
      </c>
      <c r="V24" s="170" t="str">
        <f>IF(仕様書作成!V69="","",仕様書作成!V69)</f>
        <v/>
      </c>
      <c r="W24" s="170" t="str">
        <f>IF(仕様書作成!W69="","",仕様書作成!W69)</f>
        <v/>
      </c>
      <c r="X24" s="170" t="str">
        <f>IF(仕様書作成!X69="","",仕様書作成!X69)</f>
        <v/>
      </c>
      <c r="Y24" s="170" t="str">
        <f>IF(仕様書作成!Y69="","",仕様書作成!Y69)</f>
        <v/>
      </c>
      <c r="Z24" s="170" t="str">
        <f>IF(仕様書作成!Z69="","",仕様書作成!Z69)</f>
        <v/>
      </c>
      <c r="AA24" s="170" t="str">
        <f>IF(仕様書作成!AA69="","",仕様書作成!AA69)</f>
        <v/>
      </c>
      <c r="AB24" s="170" t="str">
        <f>IF(仕様書作成!AB69="","",仕様書作成!AB69)</f>
        <v/>
      </c>
      <c r="AC24" s="170" t="str">
        <f>IF(仕様書作成!AC69="","",仕様書作成!AC69)</f>
        <v/>
      </c>
      <c r="AD24" s="170" t="str">
        <f>IF(仕様書作成!AD69="","",仕様書作成!AD69)</f>
        <v/>
      </c>
      <c r="AE24" s="170" t="str">
        <f>IF(仕様書作成!AE69="","",仕様書作成!AE69)</f>
        <v/>
      </c>
      <c r="AF24" s="170" t="str">
        <f>IF(仕様書作成!AF69="","",仕様書作成!AF69)</f>
        <v/>
      </c>
      <c r="AG24" s="170" t="str">
        <f>IF(仕様書作成!AG69="","",仕様書作成!AG69)</f>
        <v/>
      </c>
      <c r="AH24" s="170" t="str">
        <f>IF(仕様書作成!AH69="","",仕様書作成!AH69)</f>
        <v/>
      </c>
      <c r="AI24" s="895" t="str">
        <f>IF(仕様書作成!AI56="L",$AK$30,IF(仕様書作成!AI56="B",$AL$30,""))</f>
        <v/>
      </c>
      <c r="AJ24" s="874"/>
    </row>
    <row r="25" spans="1:38" ht="16.5" customHeight="1" x14ac:dyDescent="0.15">
      <c r="A25" s="911"/>
      <c r="B25" s="149"/>
      <c r="C25" s="169" t="s">
        <v>371</v>
      </c>
      <c r="D25" s="166"/>
      <c r="E25" s="219"/>
      <c r="F25" s="218" t="str">
        <f>IF(ISERROR(発注情報!O154)=TRUE,"",IF(OR(発注情報!O154="",発注情報!O154=0),"",発注情報!O154))</f>
        <v/>
      </c>
      <c r="G25" s="218" t="str">
        <f>IF(ISERROR(発注情報!P154)=TRUE,"",IF(OR(発注情報!P154="",発注情報!P154=0),"",発注情報!P154))</f>
        <v/>
      </c>
      <c r="H25" s="218" t="str">
        <f>IF(ISERROR(発注情報!Q154)=TRUE,"",IF(OR(発注情報!Q154="",発注情報!Q154=0),"",発注情報!Q154))</f>
        <v/>
      </c>
      <c r="I25" s="171"/>
      <c r="J25" s="168"/>
      <c r="K25" s="170" t="str">
        <f>IF(仕様書作成!K37="","",仕様書作成!K37)</f>
        <v/>
      </c>
      <c r="L25" s="170" t="str">
        <f>IF(仕様書作成!L37="","",仕様書作成!L37)</f>
        <v/>
      </c>
      <c r="M25" s="170" t="str">
        <f>IF(仕様書作成!M37="","",仕様書作成!M37)</f>
        <v/>
      </c>
      <c r="N25" s="170" t="str">
        <f>IF(仕様書作成!N37="","",仕様書作成!N37)</f>
        <v/>
      </c>
      <c r="O25" s="170" t="str">
        <f>IF(仕様書作成!O37="","",仕様書作成!O37)</f>
        <v/>
      </c>
      <c r="P25" s="170" t="str">
        <f>IF(仕様書作成!P37="","",仕様書作成!P37)</f>
        <v/>
      </c>
      <c r="Q25" s="170" t="str">
        <f>IF(仕様書作成!Q37="","",仕様書作成!Q37)</f>
        <v/>
      </c>
      <c r="R25" s="170" t="str">
        <f>IF(仕様書作成!R37="","",仕様書作成!R37)</f>
        <v/>
      </c>
      <c r="S25" s="170" t="str">
        <f>IF(仕様書作成!S37="","",仕様書作成!S37)</f>
        <v/>
      </c>
      <c r="T25" s="170" t="str">
        <f>IF(仕様書作成!T37="","",仕様書作成!T37)</f>
        <v/>
      </c>
      <c r="U25" s="170" t="str">
        <f>IF(仕様書作成!U37="","",仕様書作成!U37)</f>
        <v/>
      </c>
      <c r="V25" s="170" t="str">
        <f>IF(仕様書作成!V37="","",仕様書作成!V37)</f>
        <v/>
      </c>
      <c r="W25" s="170" t="str">
        <f>IF(仕様書作成!W37="","",仕様書作成!W37)</f>
        <v/>
      </c>
      <c r="X25" s="170" t="str">
        <f>IF(仕様書作成!X37="","",仕様書作成!X37)</f>
        <v/>
      </c>
      <c r="Y25" s="170" t="str">
        <f>IF(仕様書作成!Y37="","",仕様書作成!Y37)</f>
        <v/>
      </c>
      <c r="Z25" s="170" t="str">
        <f>IF(仕様書作成!Z37="","",仕様書作成!Z37)</f>
        <v/>
      </c>
      <c r="AA25" s="170" t="str">
        <f>IF(仕様書作成!AA37="","",仕様書作成!AA37)</f>
        <v/>
      </c>
      <c r="AB25" s="170" t="str">
        <f>IF(仕様書作成!AB37="","",仕様書作成!AB37)</f>
        <v/>
      </c>
      <c r="AC25" s="170" t="str">
        <f>IF(仕様書作成!AC37="","",仕様書作成!AC37)</f>
        <v/>
      </c>
      <c r="AD25" s="170" t="str">
        <f>IF(仕様書作成!AD37="","",仕様書作成!AD37)</f>
        <v/>
      </c>
      <c r="AE25" s="170" t="str">
        <f>IF(仕様書作成!AE37="","",仕様書作成!AE37)</f>
        <v/>
      </c>
      <c r="AF25" s="170" t="str">
        <f>IF(仕様書作成!AF37="","",仕様書作成!AF37)</f>
        <v/>
      </c>
      <c r="AG25" s="170" t="str">
        <f>IF(仕様書作成!AG37="","",仕様書作成!AG37)</f>
        <v/>
      </c>
      <c r="AH25" s="170" t="str">
        <f>IF(仕様書作成!AH37="","",仕様書作成!AH37)</f>
        <v/>
      </c>
      <c r="AI25" s="171"/>
      <c r="AJ25" s="163"/>
    </row>
    <row r="26" spans="1:38" ht="16.5" customHeight="1" x14ac:dyDescent="0.15">
      <c r="A26" s="220"/>
      <c r="B26" s="165"/>
      <c r="C26" s="172"/>
      <c r="D26" s="153" t="s">
        <v>530</v>
      </c>
      <c r="E26" s="153" t="s">
        <v>375</v>
      </c>
      <c r="F26" s="218" t="str">
        <f>IF(ISERROR(発注情報!O149)=TRUE,"",IF(OR(発注情報!O149="",発注情報!O149=0),"",発注情報!O149))</f>
        <v/>
      </c>
      <c r="G26" s="218" t="str">
        <f>IF(ISERROR(発注情報!P149)=TRUE,"",IF(OR(発注情報!P149="",発注情報!P149=0),"",発注情報!P149))</f>
        <v/>
      </c>
      <c r="H26" s="218" t="str">
        <f>IF(ISERROR(発注情報!Q149)=TRUE,"",IF(OR(発注情報!Q149="",発注情報!Q149=0),"",発注情報!Q149))</f>
        <v/>
      </c>
      <c r="I26" s="790" t="s">
        <v>520</v>
      </c>
      <c r="J26" s="791"/>
      <c r="K26" s="173">
        <v>1</v>
      </c>
      <c r="L26" s="174">
        <v>2</v>
      </c>
      <c r="M26" s="173">
        <v>3</v>
      </c>
      <c r="N26" s="174">
        <v>4</v>
      </c>
      <c r="O26" s="173">
        <v>5</v>
      </c>
      <c r="P26" s="174">
        <v>6</v>
      </c>
      <c r="Q26" s="173">
        <v>7</v>
      </c>
      <c r="R26" s="174">
        <v>8</v>
      </c>
      <c r="S26" s="173">
        <v>9</v>
      </c>
      <c r="T26" s="174">
        <v>10</v>
      </c>
      <c r="U26" s="173">
        <v>11</v>
      </c>
      <c r="V26" s="174">
        <v>12</v>
      </c>
      <c r="W26" s="173">
        <v>13</v>
      </c>
      <c r="X26" s="174">
        <v>14</v>
      </c>
      <c r="Y26" s="173">
        <v>15</v>
      </c>
      <c r="Z26" s="174">
        <v>16</v>
      </c>
      <c r="AA26" s="173">
        <v>17</v>
      </c>
      <c r="AB26" s="174">
        <v>18</v>
      </c>
      <c r="AC26" s="173">
        <v>19</v>
      </c>
      <c r="AD26" s="174">
        <v>20</v>
      </c>
      <c r="AE26" s="173">
        <v>21</v>
      </c>
      <c r="AF26" s="174">
        <v>22</v>
      </c>
      <c r="AG26" s="173">
        <v>23</v>
      </c>
      <c r="AH26" s="174">
        <v>24</v>
      </c>
      <c r="AI26" s="789" t="s">
        <v>521</v>
      </c>
      <c r="AJ26" s="791"/>
    </row>
    <row r="27" spans="1:38" ht="16.5" customHeight="1" x14ac:dyDescent="0.15">
      <c r="A27" s="909" t="s">
        <v>605</v>
      </c>
      <c r="B27" s="165">
        <v>1</v>
      </c>
      <c r="C27" s="235" t="str">
        <f>IF(ISERROR(発注情報!BB144)=TRUE,"",IF(OR(発注情報!BB144="",発注情報!BB144=0),"",発注情報!BB144))</f>
        <v/>
      </c>
      <c r="D27" s="166" t="str">
        <f>IF(ISERROR(発注情報!BC144)=TRUE,"",IF(OR(発注情報!BC144="",発注情報!BC144=0),"",IF($C27="","",発注情報!BC144)))</f>
        <v/>
      </c>
      <c r="E27" s="156" t="str">
        <f>IF(D27="","",D27*発注情報!$D$2)</f>
        <v/>
      </c>
      <c r="F27" s="218"/>
      <c r="G27" s="218"/>
      <c r="H27" s="218"/>
      <c r="I27" s="918" t="str">
        <f>IF(ISERROR(発注情報!R165)=TRUE,"",IF(OR(発注情報!R165="",発注情報!R165=0),"",発注情報!R165))</f>
        <v/>
      </c>
      <c r="J27" s="913"/>
      <c r="K27" s="236" t="str">
        <f>IF(ISERROR(発注情報!BJ144)=TRUE,"",IF(OR(発注情報!BJ144="",発注情報!BJ144=0),"",IF($C27="","",発注情報!BJ144)))</f>
        <v/>
      </c>
      <c r="L27" s="236" t="str">
        <f>IF(ISERROR(発注情報!BK144)=TRUE,"",IF(OR(発注情報!BK144="",発注情報!BK144=0),"",IF($C27="","",発注情報!BK144)))</f>
        <v/>
      </c>
      <c r="M27" s="236" t="str">
        <f>IF(ISERROR(発注情報!BL144)=TRUE,"",IF(OR(発注情報!BL144="",発注情報!BL144=0),"",IF($C27="","",発注情報!BL144)))</f>
        <v/>
      </c>
      <c r="N27" s="236" t="str">
        <f>IF(ISERROR(発注情報!BM144)=TRUE,"",IF(OR(発注情報!BM144="",発注情報!BM144=0),"",IF($C27="","",発注情報!BM144)))</f>
        <v/>
      </c>
      <c r="O27" s="236" t="str">
        <f>IF(ISERROR(発注情報!BN144)=TRUE,"",IF(OR(発注情報!BN144="",発注情報!BN144=0),"",IF($C27="","",発注情報!BN144)))</f>
        <v/>
      </c>
      <c r="P27" s="236" t="str">
        <f>IF(ISERROR(発注情報!BO144)=TRUE,"",IF(OR(発注情報!BO144="",発注情報!BO144=0),"",IF($C27="","",発注情報!BO144)))</f>
        <v/>
      </c>
      <c r="Q27" s="236" t="str">
        <f>IF(ISERROR(発注情報!BP144)=TRUE,"",IF(OR(発注情報!BP144="",発注情報!BP144=0),"",IF($C27="","",発注情報!BP144)))</f>
        <v/>
      </c>
      <c r="R27" s="236" t="str">
        <f>IF(ISERROR(発注情報!BQ144)=TRUE,"",IF(OR(発注情報!BQ144="",発注情報!BQ144=0),"",IF($C27="","",発注情報!BQ144)))</f>
        <v/>
      </c>
      <c r="S27" s="236" t="str">
        <f>IF(ISERROR(発注情報!BR144)=TRUE,"",IF(OR(発注情報!BR144="",発注情報!BR144=0),"",IF($C27="","",発注情報!BR144)))</f>
        <v/>
      </c>
      <c r="T27" s="912" t="str">
        <f>IF(ISERROR(発注情報!AC165)=TRUE,"",IF(OR(発注情報!AC165="",発注情報!AC165=0),"",IF($C32="","",発注情報!AC165)))</f>
        <v/>
      </c>
      <c r="U27" s="918"/>
      <c r="V27" s="918"/>
      <c r="W27" s="918"/>
      <c r="X27" s="918"/>
      <c r="Y27" s="918"/>
      <c r="Z27" s="918"/>
      <c r="AA27" s="918"/>
      <c r="AB27" s="918"/>
      <c r="AC27" s="918"/>
      <c r="AD27" s="918"/>
      <c r="AE27" s="918"/>
      <c r="AF27" s="918"/>
      <c r="AG27" s="918"/>
      <c r="AH27" s="913"/>
      <c r="AI27" s="912" t="str">
        <f>IF(ISERROR(発注情報!AR142)=TRUE,"",IF(OR(発注情報!AR142="",発注情報!AR142=0),"",発注情報!AR142))</f>
        <v/>
      </c>
      <c r="AJ27" s="913"/>
    </row>
    <row r="28" spans="1:38" ht="16.5" customHeight="1" x14ac:dyDescent="0.15">
      <c r="A28" s="910"/>
      <c r="B28" s="165">
        <v>2</v>
      </c>
      <c r="C28" s="235" t="str">
        <f>IF(ISERROR(発注情報!BB145)=TRUE,"",IF(OR(発注情報!BB145="",発注情報!BB145=0),"",発注情報!BB145))</f>
        <v/>
      </c>
      <c r="D28" s="166" t="str">
        <f>IF(ISERROR(発注情報!BC145)=TRUE,"",IF(OR(発注情報!BC145="",発注情報!BC145=0),"",IF($C28="","",発注情報!BC145)))</f>
        <v/>
      </c>
      <c r="E28" s="156" t="str">
        <f>IF(D28="","",D28*発注情報!$D$2)</f>
        <v/>
      </c>
      <c r="F28" s="218"/>
      <c r="G28" s="218"/>
      <c r="H28" s="218"/>
      <c r="I28" s="919"/>
      <c r="J28" s="915"/>
      <c r="K28" s="236" t="str">
        <f>IF(ISERROR(発注情報!BJ145)=TRUE,"",IF(OR(発注情報!BJ145="",発注情報!BJ145=0),"",IF($C28="","",発注情報!BJ145)))</f>
        <v/>
      </c>
      <c r="L28" s="236" t="str">
        <f>IF(ISERROR(発注情報!BK145)=TRUE,"",IF(OR(発注情報!BK145="",発注情報!BK145=0),"",IF($C28="","",発注情報!BK145)))</f>
        <v/>
      </c>
      <c r="M28" s="236" t="str">
        <f>IF(ISERROR(発注情報!BL145)=TRUE,"",IF(OR(発注情報!BL145="",発注情報!BL145=0),"",IF($C28="","",発注情報!BL145)))</f>
        <v/>
      </c>
      <c r="N28" s="236" t="str">
        <f>IF(ISERROR(発注情報!BM145)=TRUE,"",IF(OR(発注情報!BM145="",発注情報!BM145=0),"",IF($C28="","",発注情報!BM145)))</f>
        <v/>
      </c>
      <c r="O28" s="236" t="str">
        <f>IF(ISERROR(発注情報!BN145)=TRUE,"",IF(OR(発注情報!BN145="",発注情報!BN145=0),"",IF($C28="","",発注情報!BN145)))</f>
        <v/>
      </c>
      <c r="P28" s="236" t="str">
        <f>IF(ISERROR(発注情報!BO145)=TRUE,"",IF(OR(発注情報!BO145="",発注情報!BO145=0),"",IF($C28="","",発注情報!BO145)))</f>
        <v/>
      </c>
      <c r="Q28" s="236" t="str">
        <f>IF(ISERROR(発注情報!BP145)=TRUE,"",IF(OR(発注情報!BP145="",発注情報!BP145=0),"",IF($C28="","",発注情報!BP145)))</f>
        <v/>
      </c>
      <c r="R28" s="236" t="str">
        <f>IF(ISERROR(発注情報!BQ145)=TRUE,"",IF(OR(発注情報!BQ145="",発注情報!BQ145=0),"",IF($C28="","",発注情報!BQ145)))</f>
        <v/>
      </c>
      <c r="S28" s="236" t="str">
        <f>IF(ISERROR(発注情報!BR145)=TRUE,"",IF(OR(発注情報!BR145="",発注情報!BR145=0),"",IF($C28="","",発注情報!BR145)))</f>
        <v/>
      </c>
      <c r="T28" s="914"/>
      <c r="U28" s="919"/>
      <c r="V28" s="919"/>
      <c r="W28" s="919"/>
      <c r="X28" s="919"/>
      <c r="Y28" s="919"/>
      <c r="Z28" s="919"/>
      <c r="AA28" s="919"/>
      <c r="AB28" s="919"/>
      <c r="AC28" s="919"/>
      <c r="AD28" s="919"/>
      <c r="AE28" s="919"/>
      <c r="AF28" s="919"/>
      <c r="AG28" s="919"/>
      <c r="AH28" s="915"/>
      <c r="AI28" s="914"/>
      <c r="AJ28" s="915"/>
    </row>
    <row r="29" spans="1:38" ht="16.5" customHeight="1" x14ac:dyDescent="0.15">
      <c r="A29" s="910"/>
      <c r="B29" s="165">
        <v>3</v>
      </c>
      <c r="C29" s="235" t="str">
        <f>IF(ISERROR(発注情報!BB146)=TRUE,"",IF(OR(発注情報!BB146="",発注情報!BB146=0),"",発注情報!BB146))</f>
        <v/>
      </c>
      <c r="D29" s="166" t="str">
        <f>IF(ISERROR(発注情報!BC146)=TRUE,"",IF(OR(発注情報!BC146="",発注情報!BC146=0),"",IF($C29="","",発注情報!BC146)))</f>
        <v/>
      </c>
      <c r="E29" s="156" t="str">
        <f>IF(D29="","",D29*発注情報!$D$2)</f>
        <v/>
      </c>
      <c r="F29" s="218"/>
      <c r="G29" s="218"/>
      <c r="H29" s="218"/>
      <c r="I29" s="919"/>
      <c r="J29" s="915"/>
      <c r="K29" s="236" t="str">
        <f>IF(ISERROR(発注情報!BJ146)=TRUE,"",IF(OR(発注情報!BJ146="",発注情報!BJ146=0),"",IF($C29="","",発注情報!BJ146)))</f>
        <v/>
      </c>
      <c r="L29" s="236" t="str">
        <f>IF(ISERROR(発注情報!BK146)=TRUE,"",IF(OR(発注情報!BK146="",発注情報!BK146=0),"",IF($C29="","",発注情報!BK146)))</f>
        <v/>
      </c>
      <c r="M29" s="236" t="str">
        <f>IF(ISERROR(発注情報!BL146)=TRUE,"",IF(OR(発注情報!BL146="",発注情報!BL146=0),"",IF($C29="","",発注情報!BL146)))</f>
        <v/>
      </c>
      <c r="N29" s="236" t="str">
        <f>IF(ISERROR(発注情報!BM146)=TRUE,"",IF(OR(発注情報!BM146="",発注情報!BM146=0),"",IF($C29="","",発注情報!BM146)))</f>
        <v/>
      </c>
      <c r="O29" s="236" t="str">
        <f>IF(ISERROR(発注情報!BN146)=TRUE,"",IF(OR(発注情報!BN146="",発注情報!BN146=0),"",IF($C29="","",発注情報!BN146)))</f>
        <v/>
      </c>
      <c r="P29" s="236" t="str">
        <f>IF(ISERROR(発注情報!BO146)=TRUE,"",IF(OR(発注情報!BO146="",発注情報!BO146=0),"",IF($C29="","",発注情報!BO146)))</f>
        <v/>
      </c>
      <c r="Q29" s="236" t="str">
        <f>IF(ISERROR(発注情報!BP146)=TRUE,"",IF(OR(発注情報!BP146="",発注情報!BP146=0),"",IF($C29="","",発注情報!BP146)))</f>
        <v/>
      </c>
      <c r="R29" s="236" t="str">
        <f>IF(ISERROR(発注情報!BQ146)=TRUE,"",IF(OR(発注情報!BQ146="",発注情報!BQ146=0),"",IF($C29="","",発注情報!BQ146)))</f>
        <v/>
      </c>
      <c r="S29" s="236" t="str">
        <f>IF(ISERROR(発注情報!BR146)=TRUE,"",IF(OR(発注情報!BR146="",発注情報!BR146=0),"",IF($C29="","",発注情報!BR146)))</f>
        <v/>
      </c>
      <c r="T29" s="914"/>
      <c r="U29" s="919"/>
      <c r="V29" s="919"/>
      <c r="W29" s="919"/>
      <c r="X29" s="919"/>
      <c r="Y29" s="919"/>
      <c r="Z29" s="919"/>
      <c r="AA29" s="919"/>
      <c r="AB29" s="919"/>
      <c r="AC29" s="919"/>
      <c r="AD29" s="919"/>
      <c r="AE29" s="919"/>
      <c r="AF29" s="919"/>
      <c r="AG29" s="919"/>
      <c r="AH29" s="915"/>
      <c r="AI29" s="914"/>
      <c r="AJ29" s="915"/>
    </row>
    <row r="30" spans="1:38" ht="16.5" customHeight="1" x14ac:dyDescent="0.15">
      <c r="A30" s="910"/>
      <c r="B30" s="165">
        <v>4</v>
      </c>
      <c r="C30" s="235" t="str">
        <f>IF(ISERROR(発注情報!BB147)=TRUE,"",IF(OR(発注情報!BB147="",発注情報!BB147=0),"",発注情報!BB147))</f>
        <v/>
      </c>
      <c r="D30" s="166" t="str">
        <f>IF(ISERROR(発注情報!BC147)=TRUE,"",IF(OR(発注情報!BC147="",発注情報!BC147=0),"",IF($C30="","",発注情報!BC147)))</f>
        <v/>
      </c>
      <c r="E30" s="156" t="str">
        <f>IF(D30="","",D30*発注情報!$D$2)</f>
        <v/>
      </c>
      <c r="F30" s="218"/>
      <c r="G30" s="218"/>
      <c r="H30" s="218"/>
      <c r="I30" s="919"/>
      <c r="J30" s="915"/>
      <c r="K30" s="236" t="str">
        <f>IF(ISERROR(発注情報!BJ147)=TRUE,"",IF(OR(発注情報!BJ147="",発注情報!BJ147=0),"",IF($C30="","",発注情報!BJ147)))</f>
        <v/>
      </c>
      <c r="L30" s="236" t="str">
        <f>IF(ISERROR(発注情報!BK147)=TRUE,"",IF(OR(発注情報!BK147="",発注情報!BK147=0),"",IF($C30="","",発注情報!BK147)))</f>
        <v/>
      </c>
      <c r="M30" s="236" t="str">
        <f>IF(ISERROR(発注情報!BL147)=TRUE,"",IF(OR(発注情報!BL147="",発注情報!BL147=0),"",IF($C30="","",発注情報!BL147)))</f>
        <v/>
      </c>
      <c r="N30" s="236" t="str">
        <f>IF(ISERROR(発注情報!BM147)=TRUE,"",IF(OR(発注情報!BM147="",発注情報!BM147=0),"",IF($C30="","",発注情報!BM147)))</f>
        <v/>
      </c>
      <c r="O30" s="236" t="str">
        <f>IF(ISERROR(発注情報!BN147)=TRUE,"",IF(OR(発注情報!BN147="",発注情報!BN147=0),"",IF($C30="","",発注情報!BN147)))</f>
        <v/>
      </c>
      <c r="P30" s="236" t="str">
        <f>IF(ISERROR(発注情報!BO147)=TRUE,"",IF(OR(発注情報!BO147="",発注情報!BO147=0),"",IF($C30="","",発注情報!BO147)))</f>
        <v/>
      </c>
      <c r="Q30" s="236" t="str">
        <f>IF(ISERROR(発注情報!BP147)=TRUE,"",IF(OR(発注情報!BP147="",発注情報!BP147=0),"",IF($C30="","",発注情報!BP147)))</f>
        <v/>
      </c>
      <c r="R30" s="236" t="str">
        <f>IF(ISERROR(発注情報!BQ147)=TRUE,"",IF(OR(発注情報!BQ147="",発注情報!BQ147=0),"",IF($C30="","",発注情報!BQ147)))</f>
        <v/>
      </c>
      <c r="S30" s="236" t="str">
        <f>IF(ISERROR(発注情報!BR147)=TRUE,"",IF(OR(発注情報!BR147="",発注情報!BR147=0),"",IF($C30="","",発注情報!BR147)))</f>
        <v/>
      </c>
      <c r="T30" s="914"/>
      <c r="U30" s="919"/>
      <c r="V30" s="919"/>
      <c r="W30" s="919"/>
      <c r="X30" s="919"/>
      <c r="Y30" s="919"/>
      <c r="Z30" s="919"/>
      <c r="AA30" s="919"/>
      <c r="AB30" s="919"/>
      <c r="AC30" s="919"/>
      <c r="AD30" s="919"/>
      <c r="AE30" s="919"/>
      <c r="AF30" s="919"/>
      <c r="AG30" s="919"/>
      <c r="AH30" s="915"/>
      <c r="AI30" s="914"/>
      <c r="AJ30" s="915"/>
      <c r="AK30" s="348" t="s">
        <v>624</v>
      </c>
      <c r="AL30" s="348" t="s">
        <v>625</v>
      </c>
    </row>
    <row r="31" spans="1:38" ht="16.5" customHeight="1" x14ac:dyDescent="0.15">
      <c r="A31" s="910"/>
      <c r="B31" s="165">
        <v>5</v>
      </c>
      <c r="C31" s="235" t="str">
        <f>IF(ISERROR(発注情報!BB148)=TRUE,"",IF(OR(発注情報!BB148="",発注情報!BB148=0),"",発注情報!BB148))</f>
        <v/>
      </c>
      <c r="D31" s="166" t="str">
        <f>IF(ISERROR(発注情報!BC148)=TRUE,"",IF(OR(発注情報!BC148="",発注情報!BC148=0),"",IF($C31="","",発注情報!BC148)))</f>
        <v/>
      </c>
      <c r="E31" s="156" t="str">
        <f>IF(D31="","",D31*発注情報!$D$2)</f>
        <v/>
      </c>
      <c r="F31" s="218"/>
      <c r="G31" s="218"/>
      <c r="H31" s="218"/>
      <c r="I31" s="919"/>
      <c r="J31" s="915"/>
      <c r="K31" s="236" t="str">
        <f>IF(ISERROR(発注情報!BJ148)=TRUE,"",IF(OR(発注情報!BJ148="",発注情報!BJ148=0),"",IF($C31="","",発注情報!BJ148)))</f>
        <v/>
      </c>
      <c r="L31" s="236" t="str">
        <f>IF(ISERROR(発注情報!BK148)=TRUE,"",IF(OR(発注情報!BK148="",発注情報!BK148=0),"",IF($C31="","",発注情報!BK148)))</f>
        <v/>
      </c>
      <c r="M31" s="236" t="str">
        <f>IF(ISERROR(発注情報!BL148)=TRUE,"",IF(OR(発注情報!BL148="",発注情報!BL148=0),"",IF($C31="","",発注情報!BL148)))</f>
        <v/>
      </c>
      <c r="N31" s="236" t="str">
        <f>IF(ISERROR(発注情報!BM148)=TRUE,"",IF(OR(発注情報!BM148="",発注情報!BM148=0),"",IF($C31="","",発注情報!BM148)))</f>
        <v/>
      </c>
      <c r="O31" s="236" t="str">
        <f>IF(ISERROR(発注情報!BN148)=TRUE,"",IF(OR(発注情報!BN148="",発注情報!BN148=0),"",IF($C31="","",発注情報!BN148)))</f>
        <v/>
      </c>
      <c r="P31" s="236" t="str">
        <f>IF(ISERROR(発注情報!BO148)=TRUE,"",IF(OR(発注情報!BO148="",発注情報!BO148=0),"",IF($C31="","",発注情報!BO148)))</f>
        <v/>
      </c>
      <c r="Q31" s="236" t="str">
        <f>IF(ISERROR(発注情報!BP148)=TRUE,"",IF(OR(発注情報!BP148="",発注情報!BP148=0),"",IF($C31="","",発注情報!BP148)))</f>
        <v/>
      </c>
      <c r="R31" s="236" t="str">
        <f>IF(ISERROR(発注情報!BQ148)=TRUE,"",IF(OR(発注情報!BQ148="",発注情報!BQ148=0),"",IF($C31="","",発注情報!BQ148)))</f>
        <v/>
      </c>
      <c r="S31" s="236" t="str">
        <f>IF(ISERROR(発注情報!BR148)=TRUE,"",IF(OR(発注情報!BR148="",発注情報!BR148=0),"",IF($C31="","",発注情報!BR148)))</f>
        <v/>
      </c>
      <c r="T31" s="914"/>
      <c r="U31" s="919"/>
      <c r="V31" s="919"/>
      <c r="W31" s="919"/>
      <c r="X31" s="919"/>
      <c r="Y31" s="919"/>
      <c r="Z31" s="919"/>
      <c r="AA31" s="919"/>
      <c r="AB31" s="919"/>
      <c r="AC31" s="919"/>
      <c r="AD31" s="919"/>
      <c r="AE31" s="919"/>
      <c r="AF31" s="919"/>
      <c r="AG31" s="919"/>
      <c r="AH31" s="915"/>
      <c r="AI31" s="914"/>
      <c r="AJ31" s="915"/>
    </row>
    <row r="32" spans="1:38" ht="16.5" customHeight="1" x14ac:dyDescent="0.15">
      <c r="A32" s="910"/>
      <c r="B32" s="149">
        <v>6</v>
      </c>
      <c r="C32" s="235" t="str">
        <f>IF(ISERROR(発注情報!BB149)=TRUE,"",IF(OR(発注情報!BB149="",発注情報!BB149=0),"",発注情報!BB149))</f>
        <v/>
      </c>
      <c r="D32" s="166" t="str">
        <f>IF(ISERROR(発注情報!BC149)=TRUE,"",IF(OR(発注情報!BC149="",発注情報!BC149=0),"",IF($C32="","",発注情報!BC149)))</f>
        <v/>
      </c>
      <c r="E32" s="156" t="str">
        <f>IF(D32="","",D32*発注情報!$D$2)</f>
        <v/>
      </c>
      <c r="F32" s="217" t="str">
        <f>IF(ISERROR(発注情報!O142)=TRUE,"",IF(OR(発注情報!O142="",発注情報!O142=0),"",発注情報!O142))</f>
        <v/>
      </c>
      <c r="G32" s="217" t="str">
        <f>IF(ISERROR(発注情報!P142)=TRUE,"",IF(OR(発注情報!P142="",発注情報!P142=0),"",発注情報!P142))</f>
        <v/>
      </c>
      <c r="H32" s="217" t="str">
        <f>IF(ISERROR(発注情報!Q142)=TRUE,"",IF(OR(発注情報!Q142="",発注情報!Q142=0),"",発注情報!Q142))</f>
        <v/>
      </c>
      <c r="I32" s="919"/>
      <c r="J32" s="915"/>
      <c r="K32" s="236" t="str">
        <f>IF(ISERROR(発注情報!BJ149)=TRUE,"",IF(OR(発注情報!BJ149="",発注情報!BJ149=0),"",IF($C32="","",発注情報!BJ149)))</f>
        <v/>
      </c>
      <c r="L32" s="236" t="str">
        <f>IF(ISERROR(発注情報!BK149)=TRUE,"",IF(OR(発注情報!BK149="",発注情報!BK149=0),"",IF($C32="","",発注情報!BK149)))</f>
        <v/>
      </c>
      <c r="M32" s="236" t="str">
        <f>IF(ISERROR(発注情報!BL149)=TRUE,"",IF(OR(発注情報!BL149="",発注情報!BL149=0),"",IF($C32="","",発注情報!BL149)))</f>
        <v/>
      </c>
      <c r="N32" s="236" t="str">
        <f>IF(ISERROR(発注情報!BM149)=TRUE,"",IF(OR(発注情報!BM149="",発注情報!BM149=0),"",IF($C32="","",発注情報!BM149)))</f>
        <v/>
      </c>
      <c r="O32" s="236" t="str">
        <f>IF(ISERROR(発注情報!BN149)=TRUE,"",IF(OR(発注情報!BN149="",発注情報!BN149=0),"",IF($C32="","",発注情報!BN149)))</f>
        <v/>
      </c>
      <c r="P32" s="236" t="str">
        <f>IF(ISERROR(発注情報!BO149)=TRUE,"",IF(OR(発注情報!BO149="",発注情報!BO149=0),"",IF($C32="","",発注情報!BO149)))</f>
        <v/>
      </c>
      <c r="Q32" s="236" t="str">
        <f>IF(ISERROR(発注情報!BP149)=TRUE,"",IF(OR(発注情報!BP149="",発注情報!BP149=0),"",IF($C32="","",発注情報!BP149)))</f>
        <v/>
      </c>
      <c r="R32" s="236" t="str">
        <f>IF(ISERROR(発注情報!BQ149)=TRUE,"",IF(OR(発注情報!BQ149="",発注情報!BQ149=0),"",IF($C32="","",発注情報!BQ149)))</f>
        <v/>
      </c>
      <c r="S32" s="236" t="str">
        <f>IF(ISERROR(発注情報!BR149)=TRUE,"",IF(OR(発注情報!BR149="",発注情報!BR149=0),"",IF($C32="","",発注情報!BR149)))</f>
        <v/>
      </c>
      <c r="T32" s="914"/>
      <c r="U32" s="919"/>
      <c r="V32" s="919"/>
      <c r="W32" s="919"/>
      <c r="X32" s="919"/>
      <c r="Y32" s="919"/>
      <c r="Z32" s="919"/>
      <c r="AA32" s="919"/>
      <c r="AB32" s="919"/>
      <c r="AC32" s="919"/>
      <c r="AD32" s="919"/>
      <c r="AE32" s="919"/>
      <c r="AF32" s="919"/>
      <c r="AG32" s="919"/>
      <c r="AH32" s="915"/>
      <c r="AI32" s="914"/>
      <c r="AJ32" s="915"/>
    </row>
    <row r="33" spans="1:58" ht="16.5" customHeight="1" x14ac:dyDescent="0.15">
      <c r="A33" s="910"/>
      <c r="B33" s="165">
        <v>7</v>
      </c>
      <c r="C33" s="235" t="str">
        <f>IF(ISERROR(発注情報!BB150)=TRUE,"",IF(OR(発注情報!BB150="",発注情報!BB150=0),"",発注情報!BB150))</f>
        <v/>
      </c>
      <c r="D33" s="166" t="str">
        <f>IF(ISERROR(発注情報!BC150)=TRUE,"",IF(OR(発注情報!BC150="",発注情報!BC150=0),"",IF($C33="","",発注情報!BC150)))</f>
        <v/>
      </c>
      <c r="E33" s="156" t="str">
        <f>IF(D33="","",D33*発注情報!$D$2)</f>
        <v/>
      </c>
      <c r="F33" s="218" t="str">
        <f>IF(ISERROR(発注情報!O143)=TRUE,"",IF(OR(発注情報!O143="",発注情報!O143=0),"",発注情報!O143))</f>
        <v/>
      </c>
      <c r="G33" s="218" t="str">
        <f>IF(ISERROR(発注情報!P143)=TRUE,"",IF(OR(発注情報!P143="",発注情報!P143=0),"",発注情報!P143))</f>
        <v/>
      </c>
      <c r="H33" s="218" t="str">
        <f>IF(ISERROR(発注情報!Q143)=TRUE,"",IF(OR(発注情報!Q143="",発注情報!Q143=0),"",発注情報!Q143))</f>
        <v/>
      </c>
      <c r="I33" s="919"/>
      <c r="J33" s="915"/>
      <c r="K33" s="236" t="str">
        <f>IF(ISERROR(発注情報!BJ150)=TRUE,"",IF(OR(発注情報!BJ150="",発注情報!BJ150=0),"",IF($C33="","",発注情報!BJ150)))</f>
        <v/>
      </c>
      <c r="L33" s="236" t="str">
        <f>IF(ISERROR(発注情報!BK150)=TRUE,"",IF(OR(発注情報!BK150="",発注情報!BK150=0),"",IF($C33="","",発注情報!BK150)))</f>
        <v/>
      </c>
      <c r="M33" s="236" t="str">
        <f>IF(ISERROR(発注情報!BL150)=TRUE,"",IF(OR(発注情報!BL150="",発注情報!BL150=0),"",IF($C33="","",発注情報!BL150)))</f>
        <v/>
      </c>
      <c r="N33" s="236" t="str">
        <f>IF(ISERROR(発注情報!BM150)=TRUE,"",IF(OR(発注情報!BM150="",発注情報!BM150=0),"",IF($C33="","",発注情報!BM150)))</f>
        <v/>
      </c>
      <c r="O33" s="236" t="str">
        <f>IF(ISERROR(発注情報!BN150)=TRUE,"",IF(OR(発注情報!BN150="",発注情報!BN150=0),"",IF($C33="","",発注情報!BN150)))</f>
        <v/>
      </c>
      <c r="P33" s="236" t="str">
        <f>IF(ISERROR(発注情報!BO150)=TRUE,"",IF(OR(発注情報!BO150="",発注情報!BO150=0),"",IF($C33="","",発注情報!BO150)))</f>
        <v/>
      </c>
      <c r="Q33" s="236" t="str">
        <f>IF(ISERROR(発注情報!BP150)=TRUE,"",IF(OR(発注情報!BP150="",発注情報!BP150=0),"",IF($C33="","",発注情報!BP150)))</f>
        <v/>
      </c>
      <c r="R33" s="236" t="str">
        <f>IF(ISERROR(発注情報!BQ150)=TRUE,"",IF(OR(発注情報!BQ150="",発注情報!BQ150=0),"",IF($C33="","",発注情報!BQ150)))</f>
        <v/>
      </c>
      <c r="S33" s="236" t="str">
        <f>IF(ISERROR(発注情報!BR150)=TRUE,"",IF(OR(発注情報!BR150="",発注情報!BR150=0),"",IF($C33="","",発注情報!BR150)))</f>
        <v/>
      </c>
      <c r="T33" s="914"/>
      <c r="U33" s="919"/>
      <c r="V33" s="919"/>
      <c r="W33" s="919"/>
      <c r="X33" s="919"/>
      <c r="Y33" s="919"/>
      <c r="Z33" s="919"/>
      <c r="AA33" s="919"/>
      <c r="AB33" s="919"/>
      <c r="AC33" s="919"/>
      <c r="AD33" s="919"/>
      <c r="AE33" s="919"/>
      <c r="AF33" s="919"/>
      <c r="AG33" s="919"/>
      <c r="AH33" s="915"/>
      <c r="AI33" s="914"/>
      <c r="AJ33" s="915"/>
    </row>
    <row r="34" spans="1:58" ht="16.5" customHeight="1" x14ac:dyDescent="0.15">
      <c r="A34" s="910"/>
      <c r="B34" s="165">
        <v>8</v>
      </c>
      <c r="C34" s="235" t="str">
        <f>IF(ISERROR(発注情報!BB151)=TRUE,"",IF(OR(発注情報!BB151="",発注情報!BB151=0),"",発注情報!BB151))</f>
        <v/>
      </c>
      <c r="D34" s="166" t="str">
        <f>IF(ISERROR(発注情報!BC151)=TRUE,"",IF(OR(発注情報!BC151="",発注情報!BC151=0),"",IF($C34="","",発注情報!BC151)))</f>
        <v/>
      </c>
      <c r="E34" s="156" t="str">
        <f>IF(D34="","",D34*発注情報!$D$2)</f>
        <v/>
      </c>
      <c r="F34" s="218" t="str">
        <f>IF(ISERROR(発注情報!O144)=TRUE,"",IF(OR(発注情報!O144="",発注情報!O144=0),"",発注情報!O144))</f>
        <v/>
      </c>
      <c r="G34" s="218" t="str">
        <f>IF(ISERROR(発注情報!P144)=TRUE,"",IF(OR(発注情報!P144="",発注情報!P144=0),"",発注情報!P144))</f>
        <v/>
      </c>
      <c r="H34" s="218" t="str">
        <f>IF(ISERROR(発注情報!Q144)=TRUE,"",IF(OR(発注情報!Q144="",発注情報!Q144=0),"",発注情報!Q144))</f>
        <v/>
      </c>
      <c r="I34" s="919"/>
      <c r="J34" s="915"/>
      <c r="K34" s="236" t="str">
        <f>IF(ISERROR(発注情報!BJ151)=TRUE,"",IF(OR(発注情報!BJ151="",発注情報!BJ151=0),"",IF($C34="","",発注情報!BJ151)))</f>
        <v/>
      </c>
      <c r="L34" s="236" t="str">
        <f>IF(ISERROR(発注情報!BK151)=TRUE,"",IF(OR(発注情報!BK151="",発注情報!BK151=0),"",IF($C34="","",発注情報!BK151)))</f>
        <v/>
      </c>
      <c r="M34" s="236" t="str">
        <f>IF(ISERROR(発注情報!BL151)=TRUE,"",IF(OR(発注情報!BL151="",発注情報!BL151=0),"",IF($C34="","",発注情報!BL151)))</f>
        <v/>
      </c>
      <c r="N34" s="236" t="str">
        <f>IF(ISERROR(発注情報!BM151)=TRUE,"",IF(OR(発注情報!BM151="",発注情報!BM151=0),"",IF($C34="","",発注情報!BM151)))</f>
        <v/>
      </c>
      <c r="O34" s="236" t="str">
        <f>IF(ISERROR(発注情報!BN151)=TRUE,"",IF(OR(発注情報!BN151="",発注情報!BN151=0),"",IF($C34="","",発注情報!BN151)))</f>
        <v/>
      </c>
      <c r="P34" s="236" t="str">
        <f>IF(ISERROR(発注情報!BO151)=TRUE,"",IF(OR(発注情報!BO151="",発注情報!BO151=0),"",IF($C34="","",発注情報!BO151)))</f>
        <v/>
      </c>
      <c r="Q34" s="236" t="str">
        <f>IF(ISERROR(発注情報!BP151)=TRUE,"",IF(OR(発注情報!BP151="",発注情報!BP151=0),"",IF($C34="","",発注情報!BP151)))</f>
        <v/>
      </c>
      <c r="R34" s="236" t="str">
        <f>IF(ISERROR(発注情報!BQ151)=TRUE,"",IF(OR(発注情報!BQ151="",発注情報!BQ151=0),"",IF($C34="","",発注情報!BQ151)))</f>
        <v/>
      </c>
      <c r="S34" s="236" t="str">
        <f>IF(ISERROR(発注情報!BR151)=TRUE,"",IF(OR(発注情報!BR151="",発注情報!BR151=0),"",IF($C34="","",発注情報!BR151)))</f>
        <v/>
      </c>
      <c r="T34" s="914"/>
      <c r="U34" s="919"/>
      <c r="V34" s="919"/>
      <c r="W34" s="919"/>
      <c r="X34" s="919"/>
      <c r="Y34" s="919"/>
      <c r="Z34" s="919"/>
      <c r="AA34" s="919"/>
      <c r="AB34" s="919"/>
      <c r="AC34" s="919"/>
      <c r="AD34" s="919"/>
      <c r="AE34" s="919"/>
      <c r="AF34" s="919"/>
      <c r="AG34" s="919"/>
      <c r="AH34" s="915"/>
      <c r="AI34" s="914"/>
      <c r="AJ34" s="915"/>
    </row>
    <row r="35" spans="1:58" ht="16.5" customHeight="1" x14ac:dyDescent="0.15">
      <c r="A35" s="911"/>
      <c r="B35" s="165">
        <v>9</v>
      </c>
      <c r="C35" s="235" t="str">
        <f>IF(ISERROR(発注情報!BB152)=TRUE,"",IF(OR(発注情報!BB152="",発注情報!BB152=0),"",発注情報!BB152))</f>
        <v/>
      </c>
      <c r="D35" s="166" t="str">
        <f>IF(ISERROR(発注情報!BC152)=TRUE,"",IF(OR(発注情報!BC152="",発注情報!BC152=0),"",IF($C35="","",発注情報!BC152)))</f>
        <v/>
      </c>
      <c r="E35" s="156" t="str">
        <f>IF(D35="","",D35*発注情報!$D$2)</f>
        <v/>
      </c>
      <c r="F35" s="220"/>
      <c r="G35" s="220"/>
      <c r="H35" s="234"/>
      <c r="I35" s="920"/>
      <c r="J35" s="917"/>
      <c r="K35" s="236" t="str">
        <f>IF(ISERROR(発注情報!BJ152)=TRUE,"",IF(OR(発注情報!BJ152="",発注情報!BJ152=0),"",IF($C35="","",発注情報!BJ152)))</f>
        <v/>
      </c>
      <c r="L35" s="236" t="str">
        <f>IF(ISERROR(発注情報!BK152)=TRUE,"",IF(OR(発注情報!BK152="",発注情報!BK152=0),"",IF($C35="","",発注情報!BK152)))</f>
        <v/>
      </c>
      <c r="M35" s="236" t="str">
        <f>IF(ISERROR(発注情報!BL152)=TRUE,"",IF(OR(発注情報!BL152="",発注情報!BL152=0),"",IF($C35="","",発注情報!BL152)))</f>
        <v/>
      </c>
      <c r="N35" s="236" t="str">
        <f>IF(ISERROR(発注情報!BM152)=TRUE,"",IF(OR(発注情報!BM152="",発注情報!BM152=0),"",IF($C35="","",発注情報!BM152)))</f>
        <v/>
      </c>
      <c r="O35" s="236" t="str">
        <f>IF(ISERROR(発注情報!BN152)=TRUE,"",IF(OR(発注情報!BN152="",発注情報!BN152=0),"",IF($C35="","",発注情報!BN152)))</f>
        <v/>
      </c>
      <c r="P35" s="236" t="str">
        <f>IF(ISERROR(発注情報!BO152)=TRUE,"",IF(OR(発注情報!BO152="",発注情報!BO152=0),"",IF($C35="","",発注情報!BO152)))</f>
        <v/>
      </c>
      <c r="Q35" s="236" t="str">
        <f>IF(ISERROR(発注情報!BP152)=TRUE,"",IF(OR(発注情報!BP152="",発注情報!BP152=0),"",IF($C35="","",発注情報!BP152)))</f>
        <v/>
      </c>
      <c r="R35" s="236" t="str">
        <f>IF(ISERROR(発注情報!BQ152)=TRUE,"",IF(OR(発注情報!BQ152="",発注情報!BQ152=0),"",IF($C35="","",発注情報!BQ152)))</f>
        <v/>
      </c>
      <c r="S35" s="236" t="str">
        <f>IF(ISERROR(発注情報!BR152)=TRUE,"",IF(OR(発注情報!BR152="",発注情報!BR152=0),"",IF($C35="","",発注情報!BR152)))</f>
        <v/>
      </c>
      <c r="T35" s="916"/>
      <c r="U35" s="920"/>
      <c r="V35" s="920"/>
      <c r="W35" s="920"/>
      <c r="X35" s="920"/>
      <c r="Y35" s="920"/>
      <c r="Z35" s="920"/>
      <c r="AA35" s="920"/>
      <c r="AB35" s="920"/>
      <c r="AC35" s="920"/>
      <c r="AD35" s="920"/>
      <c r="AE35" s="920"/>
      <c r="AF35" s="920"/>
      <c r="AG35" s="920"/>
      <c r="AH35" s="917"/>
      <c r="AI35" s="916"/>
      <c r="AJ35" s="917"/>
    </row>
    <row r="36" spans="1:58" ht="14.25" customHeight="1" x14ac:dyDescent="0.15">
      <c r="A36" s="220"/>
      <c r="B36" s="165"/>
      <c r="C36" s="233"/>
      <c r="D36" s="789" t="s">
        <v>606</v>
      </c>
      <c r="E36" s="791"/>
      <c r="F36" s="220" t="str">
        <f>IF(ISERROR(発注情報!O155)=TRUE,"",IF(OR(発注情報!O155="",発注情報!O155=0),"",発注情報!O155))</f>
        <v/>
      </c>
      <c r="G36" s="220" t="str">
        <f>IF(ISERROR(発注情報!P155)=TRUE,"",IF(OR(発注情報!P155="",発注情報!P155=0),"",発注情報!P155))</f>
        <v/>
      </c>
      <c r="H36" s="220" t="str">
        <f>IF(ISERROR(発注情報!Q155)=TRUE,"",IF(OR(発注情報!Q155="",発注情報!Q155=0),"",発注情報!Q155))</f>
        <v/>
      </c>
      <c r="I36" s="789" t="s">
        <v>520</v>
      </c>
      <c r="J36" s="791"/>
      <c r="K36" s="148">
        <v>1</v>
      </c>
      <c r="L36" s="148">
        <v>2</v>
      </c>
      <c r="M36" s="148">
        <v>3</v>
      </c>
      <c r="N36" s="148">
        <v>4</v>
      </c>
      <c r="O36" s="148">
        <v>5</v>
      </c>
      <c r="P36" s="148">
        <v>6</v>
      </c>
      <c r="Q36" s="148">
        <v>7</v>
      </c>
      <c r="R36" s="148">
        <v>8</v>
      </c>
      <c r="S36" s="148">
        <v>9</v>
      </c>
      <c r="T36" s="789"/>
      <c r="U36" s="790"/>
      <c r="V36" s="790"/>
      <c r="W36" s="790"/>
      <c r="X36" s="790"/>
      <c r="Y36" s="790"/>
      <c r="Z36" s="790"/>
      <c r="AA36" s="790"/>
      <c r="AB36" s="790"/>
      <c r="AC36" s="790"/>
      <c r="AD36" s="790"/>
      <c r="AE36" s="790"/>
      <c r="AF36" s="790"/>
      <c r="AG36" s="790"/>
      <c r="AH36" s="791"/>
      <c r="AI36" s="789" t="s">
        <v>521</v>
      </c>
      <c r="AJ36" s="791"/>
    </row>
    <row r="37" spans="1:58" ht="13.5" customHeight="1" x14ac:dyDescent="0.15">
      <c r="C37" s="92" t="str">
        <f>IF(C40&lt;&gt;"",$AE$37,"")</f>
        <v/>
      </c>
      <c r="I37" s="216"/>
      <c r="J37" s="216"/>
      <c r="K37" s="187" t="str">
        <f>IF(OR(COUNTIF(K7:AH34,"A'")&gt;0,COUNTIF(K7:AH34,"B'")&gt;0,COUNTIF(K7:AH34,"A'B'")&gt;0,COUNTIF(K40:AH51,"A'")&gt;0,COUNTIF(K40:AH51,"B'")&gt;0,COUNTIF(K40:AH51,"A'B'")&gt;0),"A'＝上配管形バルブAポート、B'＝上配管形バルブBポート","")</f>
        <v/>
      </c>
      <c r="L37" s="216"/>
      <c r="M37" s="216"/>
      <c r="N37" s="216"/>
      <c r="O37" s="216"/>
      <c r="P37" s="216"/>
      <c r="Q37" s="216"/>
      <c r="R37" s="216"/>
      <c r="S37" s="216"/>
      <c r="T37" s="216"/>
      <c r="U37" s="216"/>
      <c r="V37" s="216"/>
      <c r="W37" s="216"/>
      <c r="X37" s="216"/>
      <c r="Y37" s="216"/>
      <c r="Z37" s="216"/>
      <c r="AA37" s="216"/>
      <c r="AB37" s="216"/>
      <c r="AC37" s="216"/>
      <c r="AD37" s="103" t="s">
        <v>472</v>
      </c>
      <c r="AE37" s="103" t="s">
        <v>471</v>
      </c>
      <c r="AF37" s="181" t="s">
        <v>532</v>
      </c>
      <c r="AG37" s="182" t="s">
        <v>533</v>
      </c>
      <c r="AH37" s="216"/>
      <c r="AI37" s="872" t="str">
        <f>IF(C37="","",$AF$37)</f>
        <v/>
      </c>
      <c r="AJ37" s="872"/>
    </row>
    <row r="38" spans="1:58" ht="24.75" customHeight="1" x14ac:dyDescent="0.15">
      <c r="C38" s="92" t="str">
        <f>IF(C40&lt;&gt;"",$AD$37,"")</f>
        <v/>
      </c>
      <c r="I38" s="216"/>
      <c r="J38" s="216"/>
      <c r="K38" s="187"/>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row>
    <row r="39" spans="1:58" s="12" customFormat="1" ht="15.75" customHeight="1" x14ac:dyDescent="0.15">
      <c r="A39" s="149"/>
      <c r="B39" s="149"/>
      <c r="C39" s="149"/>
      <c r="D39" s="147" t="str">
        <f t="shared" ref="D39:I39" si="0">IF($C$37&lt;&gt;"",D5,"")</f>
        <v/>
      </c>
      <c r="E39" s="147" t="str">
        <f t="shared" si="0"/>
        <v/>
      </c>
      <c r="F39" s="149" t="str">
        <f t="shared" si="0"/>
        <v/>
      </c>
      <c r="G39" s="149" t="str">
        <f t="shared" si="0"/>
        <v/>
      </c>
      <c r="H39" s="149" t="str">
        <f t="shared" si="0"/>
        <v/>
      </c>
      <c r="I39" s="709" t="str">
        <f t="shared" si="0"/>
        <v/>
      </c>
      <c r="J39" s="881"/>
      <c r="K39" s="148" t="str">
        <f t="shared" ref="K39:AI39" si="1">IF($C$37&lt;&gt;"",K5,"")</f>
        <v/>
      </c>
      <c r="L39" s="148" t="str">
        <f t="shared" si="1"/>
        <v/>
      </c>
      <c r="M39" s="148" t="str">
        <f t="shared" si="1"/>
        <v/>
      </c>
      <c r="N39" s="148" t="str">
        <f t="shared" si="1"/>
        <v/>
      </c>
      <c r="O39" s="148" t="str">
        <f t="shared" si="1"/>
        <v/>
      </c>
      <c r="P39" s="148" t="str">
        <f t="shared" si="1"/>
        <v/>
      </c>
      <c r="Q39" s="148" t="str">
        <f t="shared" si="1"/>
        <v/>
      </c>
      <c r="R39" s="148" t="str">
        <f t="shared" si="1"/>
        <v/>
      </c>
      <c r="S39" s="148" t="str">
        <f t="shared" si="1"/>
        <v/>
      </c>
      <c r="T39" s="148" t="str">
        <f t="shared" si="1"/>
        <v/>
      </c>
      <c r="U39" s="148" t="str">
        <f t="shared" si="1"/>
        <v/>
      </c>
      <c r="V39" s="148" t="str">
        <f t="shared" si="1"/>
        <v/>
      </c>
      <c r="W39" s="148" t="str">
        <f t="shared" si="1"/>
        <v/>
      </c>
      <c r="X39" s="148" t="str">
        <f t="shared" si="1"/>
        <v/>
      </c>
      <c r="Y39" s="148" t="str">
        <f t="shared" si="1"/>
        <v/>
      </c>
      <c r="Z39" s="148" t="str">
        <f t="shared" si="1"/>
        <v/>
      </c>
      <c r="AA39" s="148" t="str">
        <f t="shared" si="1"/>
        <v/>
      </c>
      <c r="AB39" s="148" t="str">
        <f t="shared" si="1"/>
        <v/>
      </c>
      <c r="AC39" s="148" t="str">
        <f t="shared" si="1"/>
        <v/>
      </c>
      <c r="AD39" s="148" t="str">
        <f t="shared" si="1"/>
        <v/>
      </c>
      <c r="AE39" s="148" t="str">
        <f t="shared" si="1"/>
        <v/>
      </c>
      <c r="AF39" s="148" t="str">
        <f t="shared" si="1"/>
        <v/>
      </c>
      <c r="AG39" s="148" t="str">
        <f t="shared" si="1"/>
        <v/>
      </c>
      <c r="AH39" s="148" t="str">
        <f t="shared" si="1"/>
        <v/>
      </c>
      <c r="AI39" s="709" t="str">
        <f t="shared" si="1"/>
        <v/>
      </c>
      <c r="AJ39" s="881"/>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ht="16.5" customHeight="1" x14ac:dyDescent="0.15">
      <c r="A40" s="909" t="str">
        <f>IF($C$37&lt;&gt;"",AL5,"")</f>
        <v/>
      </c>
      <c r="B40" s="149" t="str">
        <f>IF(C40&lt;&gt;"",19,"")</f>
        <v/>
      </c>
      <c r="C40" s="155" t="str">
        <f>IF(ISERROR(発注情報!L289)=TRUE,"",IF(OR(発注情報!L289="",発注情報!L289=0),"",IF(OR(発注情報!L289=発注情報!$L$112,発注情報!L289=発注情報!$L$113,発注情報!L289=発注情報!$L$114,発注情報!L289=発注情報!$L$115,発注情報!L289=発注情報!$L$116,発注情報!L289=発注情報!$L$117,発注情報!L289=発注情報!$L$118,発注情報!L289=発注情報!$L$119,発注情報!L289=発注情報!$L$120,発注情報!L289=発注情報!$L$121,発注情報!L289=発注情報!$L$122,発注情報!L289=発注情報!$L$123,発注情報!L289=発注情報!$L$124,発注情報!L289=発注情報!$L$125,発注情報!L289=発注情報!$L$126,発注情報!L289=発注情報!$L$127,発注情報!L289=発注情報!$L$128,発注情報!L289=発注情報!$L$139,発注情報!L289=発注情報!$L$130,発注情報!L289=発注情報!$L$131,発注情報!L289=発注情報!$L$132,発注情報!L289=発注情報!$L$133,発注情報!L289=発注情報!$L$134,発注情報!L289=発注情報!$L$135,発注情報!L289=発注情報!$L$136,),"",IF(発注情報!K288=発注情報!$K$76,発注情報!L289&amp;" (SUP.)",IF(発注情報!K288=発注情報!$K$77,発注情報!L289&amp;" (EXH.)",発注情報!L289)))))</f>
        <v/>
      </c>
      <c r="D40" s="151" t="str">
        <f>IF(ISERROR(発注情報!M289)=TRUE,"",IF(OR(発注情報!M289="",発注情報!M289=0),"",IF($C40="","",発注情報!M289)))</f>
        <v/>
      </c>
      <c r="E40" s="151" t="str">
        <f>IF(D40="","",D40*発注情報!$D$2)</f>
        <v/>
      </c>
      <c r="F40" s="220" t="str">
        <f>IF(ISERROR(発注情報!O145)=TRUE,"",IF(OR(発注情報!O145="",発注情報!O145=0),"",発注情報!O145))</f>
        <v/>
      </c>
      <c r="G40" s="220" t="str">
        <f>IF(ISERROR(発注情報!P145)=TRUE,"",IF(OR(発注情報!P145="",発注情報!P145=0),"",発注情報!P145))</f>
        <v/>
      </c>
      <c r="H40" s="220" t="str">
        <f>IF(ISERROR(発注情報!Q145)=TRUE,"",IF(OR(発注情報!Q145="",発注情報!Q145=0),"",発注情報!Q145))</f>
        <v/>
      </c>
      <c r="I40" s="167" t="str">
        <f>IF(ISERROR(発注情報!R289)=TRUE,"",IF(OR(発注情報!R289="",発注情報!R289=0),"",発注情報!R289))</f>
        <v/>
      </c>
      <c r="J40" s="163" t="str">
        <f>IF(ISERROR(発注情報!S289)=TRUE,"",IF(OR(発注情報!S289="",発注情報!S289=0),"",発注情報!S289))</f>
        <v/>
      </c>
      <c r="K40" s="164" t="str">
        <f>IF(ISERROR(発注情報!T289)=TRUE,"",IF(OR(発注情報!T289="",発注情報!T289=0),"",IF($C40="","",発注情報!T289)))</f>
        <v/>
      </c>
      <c r="L40" s="164" t="str">
        <f>IF(ISERROR(発注情報!U289)=TRUE,"",IF(OR(発注情報!U289="",発注情報!U289=0),"",IF($C40="","",発注情報!U289)))</f>
        <v/>
      </c>
      <c r="M40" s="164" t="str">
        <f>IF(ISERROR(発注情報!V289)=TRUE,"",IF(OR(発注情報!V289="",発注情報!V289=0),"",IF($C40="","",発注情報!V289)))</f>
        <v/>
      </c>
      <c r="N40" s="164" t="str">
        <f>IF(ISERROR(発注情報!W289)=TRUE,"",IF(OR(発注情報!W289="",発注情報!W289=0),"",IF($C40="","",発注情報!W289)))</f>
        <v/>
      </c>
      <c r="O40" s="164" t="str">
        <f>IF(ISERROR(発注情報!X289)=TRUE,"",IF(OR(発注情報!X289="",発注情報!X289=0),"",IF($C40="","",発注情報!X289)))</f>
        <v/>
      </c>
      <c r="P40" s="164" t="str">
        <f>IF(ISERROR(発注情報!Y289)=TRUE,"",IF(OR(発注情報!Y289="",発注情報!Y289=0),"",IF($C40="","",発注情報!Y289)))</f>
        <v/>
      </c>
      <c r="Q40" s="164" t="str">
        <f>IF(ISERROR(発注情報!Z289)=TRUE,"",IF(OR(発注情報!Z289="",発注情報!Z289=0),"",IF($C40="","",発注情報!Z289)))</f>
        <v/>
      </c>
      <c r="R40" s="164" t="str">
        <f>IF(ISERROR(発注情報!AA289)=TRUE,"",IF(OR(発注情報!AA289="",発注情報!AA289=0),"",IF($C40="","",発注情報!AA289)))</f>
        <v/>
      </c>
      <c r="S40" s="164" t="str">
        <f>IF(ISERROR(発注情報!AB289)=TRUE,"",IF(OR(発注情報!AB289="",発注情報!AB289=0),"",IF($C40="","",発注情報!AB289)))</f>
        <v/>
      </c>
      <c r="T40" s="164" t="str">
        <f>IF(ISERROR(発注情報!AC289)=TRUE,"",IF(OR(発注情報!AC289="",発注情報!AC289=0),"",IF($C40="","",発注情報!AC289)))</f>
        <v/>
      </c>
      <c r="U40" s="164" t="str">
        <f>IF(ISERROR(発注情報!AD289)=TRUE,"",IF(OR(発注情報!AD289="",発注情報!AD289=0),"",IF($C40="","",発注情報!AD289)))</f>
        <v/>
      </c>
      <c r="V40" s="164" t="str">
        <f>IF(ISERROR(発注情報!AE289)=TRUE,"",IF(OR(発注情報!AE289="",発注情報!AE289=0),"",IF($C40="","",発注情報!AE289)))</f>
        <v/>
      </c>
      <c r="W40" s="164" t="str">
        <f>IF(ISERROR(発注情報!AF289)=TRUE,"",IF(OR(発注情報!AF289="",発注情報!AF289=0),"",IF($C40="","",発注情報!AF289)))</f>
        <v/>
      </c>
      <c r="X40" s="164" t="str">
        <f>IF(ISERROR(発注情報!AG289)=TRUE,"",IF(OR(発注情報!AG289="",発注情報!AG289=0),"",IF($C40="","",発注情報!AG289)))</f>
        <v/>
      </c>
      <c r="Y40" s="164" t="str">
        <f>IF(ISERROR(発注情報!AH289)=TRUE,"",IF(OR(発注情報!AH289="",発注情報!AH289=0),"",IF($C40="","",発注情報!AH289)))</f>
        <v/>
      </c>
      <c r="Z40" s="164" t="str">
        <f>IF(ISERROR(発注情報!AI289)=TRUE,"",IF(OR(発注情報!AI289="",発注情報!AI289=0),"",IF($C40="","",発注情報!AI289)))</f>
        <v/>
      </c>
      <c r="AA40" s="164" t="str">
        <f>IF(ISERROR(発注情報!AJ289)=TRUE,"",IF(OR(発注情報!AJ289="",発注情報!AJ289=0),"",IF($C40="","",発注情報!AJ289)))</f>
        <v/>
      </c>
      <c r="AB40" s="164" t="str">
        <f>IF(ISERROR(発注情報!AK289)=TRUE,"",IF(OR(発注情報!AK289="",発注情報!AK289=0),"",IF($C40="","",発注情報!AK289)))</f>
        <v/>
      </c>
      <c r="AC40" s="164" t="str">
        <f>IF(ISERROR(発注情報!AL289)=TRUE,"",IF(OR(発注情報!AL289="",発注情報!AL289=0),"",IF($C40="","",発注情報!AL289)))</f>
        <v/>
      </c>
      <c r="AD40" s="164" t="str">
        <f>IF(ISERROR(発注情報!AM289)=TRUE,"",IF(OR(発注情報!AM289="",発注情報!AM289=0),"",IF($C40="","",発注情報!AM289)))</f>
        <v/>
      </c>
      <c r="AE40" s="164" t="str">
        <f>IF(ISERROR(発注情報!AN289)=TRUE,"",IF(OR(発注情報!AN289="",発注情報!AN289=0),"",IF($C40="","",発注情報!AN289)))</f>
        <v/>
      </c>
      <c r="AF40" s="164" t="str">
        <f>IF(ISERROR(発注情報!AO289)=TRUE,"",IF(OR(発注情報!AO289="",発注情報!AO289=0),"",IF($C40="","",発注情報!AO289)))</f>
        <v/>
      </c>
      <c r="AG40" s="164" t="str">
        <f>IF(ISERROR(発注情報!AP289)=TRUE,"",IF(OR(発注情報!AP289="",発注情報!AP289=0),"",IF($C40="","",発注情報!AP289)))</f>
        <v/>
      </c>
      <c r="AH40" s="164" t="str">
        <f>IF(ISERROR(発注情報!AQ289)=TRUE,"",IF(OR(発注情報!AQ289="",発注情報!AQ289=0),"",IF($C40="","",発注情報!AQ289)))</f>
        <v/>
      </c>
      <c r="AI40" s="167" t="str">
        <f>IF(ISERROR(発注情報!AR289)=TRUE,"",IF(OR(発注情報!AR289="",発注情報!AR289=0),"",発注情報!AR289))</f>
        <v/>
      </c>
      <c r="AJ40" s="163" t="str">
        <f>IF(ISERROR(発注情報!AS289)=TRUE,"",IF(OR(発注情報!AS289="",発注情報!AS289=0),"",発注情報!AS289))</f>
        <v/>
      </c>
      <c r="AL40" s="411"/>
      <c r="AN40" s="411"/>
      <c r="AP40" s="411"/>
      <c r="AR40" s="411"/>
      <c r="AT40" s="411"/>
      <c r="AV40" s="411"/>
      <c r="AX40" s="411"/>
      <c r="AZ40" s="411"/>
      <c r="BB40" s="411"/>
      <c r="BD40" s="411"/>
      <c r="BF40" s="411"/>
    </row>
    <row r="41" spans="1:58" ht="16.5" customHeight="1" x14ac:dyDescent="0.15">
      <c r="A41" s="910"/>
      <c r="B41" s="149" t="str">
        <f>IF(C41&lt;&gt;"",B40+1,"")</f>
        <v/>
      </c>
      <c r="C41" s="155" t="str">
        <f>IF(ISERROR(発注情報!L290)=TRUE,"",IF(OR(発注情報!L290="",発注情報!L290=0),"",IF(OR(発注情報!L290=発注情報!$L$112,発注情報!L290=発注情報!$L$113,発注情報!L290=発注情報!$L$114,発注情報!L290=発注情報!$L$115,発注情報!L290=発注情報!$L$116,発注情報!L290=発注情報!$L$117,発注情報!L290=発注情報!$L$118,発注情報!L290=発注情報!$L$119,発注情報!L290=発注情報!$L$120,発注情報!L290=発注情報!$L$121,発注情報!L290=発注情報!$L$122,発注情報!L290=発注情報!$L$123,発注情報!L290=発注情報!$L$124,発注情報!L290=発注情報!$L$125,発注情報!L290=発注情報!$L$126,発注情報!L290=発注情報!$L$127,発注情報!L290=発注情報!$L$128,発注情報!L290=発注情報!$L$139,発注情報!L290=発注情報!$L$130,発注情報!L290=発注情報!$L$131,発注情報!L290=発注情報!$L$132,発注情報!L290=発注情報!$L$133,発注情報!L290=発注情報!$L$134,発注情報!L290=発注情報!$L$135,発注情報!L290=発注情報!$L$136,),"",IF(発注情報!K289=発注情報!$K$76,発注情報!L290&amp;" (SUP.)",IF(発注情報!K289=発注情報!$K$77,発注情報!L290&amp;" (EXH.)",発注情報!L290)))))</f>
        <v/>
      </c>
      <c r="D41" s="151" t="str">
        <f>IF(ISERROR(発注情報!M290)=TRUE,"",IF(OR(発注情報!M290="",発注情報!M290=0),"",IF($C41="","",発注情報!M290)))</f>
        <v/>
      </c>
      <c r="E41" s="151" t="str">
        <f>IF(D41="","",D41*発注情報!$D$2)</f>
        <v/>
      </c>
      <c r="F41" s="220" t="str">
        <f>IF(ISERROR(発注情報!O146)=TRUE,"",IF(OR(発注情報!O146="",発注情報!O146=0),"",発注情報!O146))</f>
        <v/>
      </c>
      <c r="G41" s="220" t="str">
        <f>IF(ISERROR(発注情報!P146)=TRUE,"",IF(OR(発注情報!P146="",発注情報!P146=0),"",発注情報!P146))</f>
        <v/>
      </c>
      <c r="H41" s="220" t="str">
        <f>IF(ISERROR(発注情報!Q146)=TRUE,"",IF(OR(発注情報!Q146="",発注情報!Q146=0),"",発注情報!Q146))</f>
        <v/>
      </c>
      <c r="I41" s="167" t="str">
        <f>IF(ISERROR(発注情報!R290)=TRUE,"",IF(OR(発注情報!R290="",発注情報!R290=0),"",発注情報!R290))</f>
        <v/>
      </c>
      <c r="J41" s="163" t="str">
        <f>IF(ISERROR(発注情報!S290)=TRUE,"",IF(OR(発注情報!S290="",発注情報!S290=0),"",発注情報!S290))</f>
        <v/>
      </c>
      <c r="K41" s="164" t="str">
        <f>IF(ISERROR(発注情報!T290)=TRUE,"",IF(OR(発注情報!T290="",発注情報!T290=0),"",IF($C41="","",発注情報!T290)))</f>
        <v/>
      </c>
      <c r="L41" s="164" t="str">
        <f>IF(ISERROR(発注情報!U290)=TRUE,"",IF(OR(発注情報!U290="",発注情報!U290=0),"",IF($C41="","",発注情報!U290)))</f>
        <v/>
      </c>
      <c r="M41" s="164" t="str">
        <f>IF(ISERROR(発注情報!V290)=TRUE,"",IF(OR(発注情報!V290="",発注情報!V290=0),"",IF($C41="","",発注情報!V290)))</f>
        <v/>
      </c>
      <c r="N41" s="164" t="str">
        <f>IF(ISERROR(発注情報!W290)=TRUE,"",IF(OR(発注情報!W290="",発注情報!W290=0),"",IF($C41="","",発注情報!W290)))</f>
        <v/>
      </c>
      <c r="O41" s="164" t="str">
        <f>IF(ISERROR(発注情報!X290)=TRUE,"",IF(OR(発注情報!X290="",発注情報!X290=0),"",IF($C41="","",発注情報!X290)))</f>
        <v/>
      </c>
      <c r="P41" s="164" t="str">
        <f>IF(ISERROR(発注情報!Y290)=TRUE,"",IF(OR(発注情報!Y290="",発注情報!Y290=0),"",IF($C41="","",発注情報!Y290)))</f>
        <v/>
      </c>
      <c r="Q41" s="164" t="str">
        <f>IF(ISERROR(発注情報!Z290)=TRUE,"",IF(OR(発注情報!Z290="",発注情報!Z290=0),"",IF($C41="","",発注情報!Z290)))</f>
        <v/>
      </c>
      <c r="R41" s="164" t="str">
        <f>IF(ISERROR(発注情報!AA290)=TRUE,"",IF(OR(発注情報!AA290="",発注情報!AA290=0),"",IF($C41="","",発注情報!AA290)))</f>
        <v/>
      </c>
      <c r="S41" s="164" t="str">
        <f>IF(ISERROR(発注情報!AB290)=TRUE,"",IF(OR(発注情報!AB290="",発注情報!AB290=0),"",IF($C41="","",発注情報!AB290)))</f>
        <v/>
      </c>
      <c r="T41" s="164" t="str">
        <f>IF(ISERROR(発注情報!AC290)=TRUE,"",IF(OR(発注情報!AC290="",発注情報!AC290=0),"",IF($C41="","",発注情報!AC290)))</f>
        <v/>
      </c>
      <c r="U41" s="164" t="str">
        <f>IF(ISERROR(発注情報!AD290)=TRUE,"",IF(OR(発注情報!AD290="",発注情報!AD290=0),"",IF($C41="","",発注情報!AD290)))</f>
        <v/>
      </c>
      <c r="V41" s="164" t="str">
        <f>IF(ISERROR(発注情報!AE290)=TRUE,"",IF(OR(発注情報!AE290="",発注情報!AE290=0),"",IF($C41="","",発注情報!AE290)))</f>
        <v/>
      </c>
      <c r="W41" s="164" t="str">
        <f>IF(ISERROR(発注情報!AF290)=TRUE,"",IF(OR(発注情報!AF290="",発注情報!AF290=0),"",IF($C41="","",発注情報!AF290)))</f>
        <v/>
      </c>
      <c r="X41" s="164" t="str">
        <f>IF(ISERROR(発注情報!AG290)=TRUE,"",IF(OR(発注情報!AG290="",発注情報!AG290=0),"",IF($C41="","",発注情報!AG290)))</f>
        <v/>
      </c>
      <c r="Y41" s="164" t="str">
        <f>IF(ISERROR(発注情報!AH290)=TRUE,"",IF(OR(発注情報!AH290="",発注情報!AH290=0),"",IF($C41="","",発注情報!AH290)))</f>
        <v/>
      </c>
      <c r="Z41" s="164" t="str">
        <f>IF(ISERROR(発注情報!AI290)=TRUE,"",IF(OR(発注情報!AI290="",発注情報!AI290=0),"",IF($C41="","",発注情報!AI290)))</f>
        <v/>
      </c>
      <c r="AA41" s="164" t="str">
        <f>IF(ISERROR(発注情報!AJ290)=TRUE,"",IF(OR(発注情報!AJ290="",発注情報!AJ290=0),"",IF($C41="","",発注情報!AJ290)))</f>
        <v/>
      </c>
      <c r="AB41" s="164" t="str">
        <f>IF(ISERROR(発注情報!AK290)=TRUE,"",IF(OR(発注情報!AK290="",発注情報!AK290=0),"",IF($C41="","",発注情報!AK290)))</f>
        <v/>
      </c>
      <c r="AC41" s="164" t="str">
        <f>IF(ISERROR(発注情報!AL290)=TRUE,"",IF(OR(発注情報!AL290="",発注情報!AL290=0),"",IF($C41="","",発注情報!AL290)))</f>
        <v/>
      </c>
      <c r="AD41" s="164" t="str">
        <f>IF(ISERROR(発注情報!AM290)=TRUE,"",IF(OR(発注情報!AM290="",発注情報!AM290=0),"",IF($C41="","",発注情報!AM290)))</f>
        <v/>
      </c>
      <c r="AE41" s="164" t="str">
        <f>IF(ISERROR(発注情報!AN290)=TRUE,"",IF(OR(発注情報!AN290="",発注情報!AN290=0),"",IF($C41="","",発注情報!AN290)))</f>
        <v/>
      </c>
      <c r="AF41" s="164" t="str">
        <f>IF(ISERROR(発注情報!AO290)=TRUE,"",IF(OR(発注情報!AO290="",発注情報!AO290=0),"",IF($C41="","",発注情報!AO290)))</f>
        <v/>
      </c>
      <c r="AG41" s="164" t="str">
        <f>IF(ISERROR(発注情報!AP290)=TRUE,"",IF(OR(発注情報!AP290="",発注情報!AP290=0),"",IF($C41="","",発注情報!AP290)))</f>
        <v/>
      </c>
      <c r="AH41" s="164" t="str">
        <f>IF(ISERROR(発注情報!AQ290)=TRUE,"",IF(OR(発注情報!AQ290="",発注情報!AQ290=0),"",IF($C41="","",発注情報!AQ290)))</f>
        <v/>
      </c>
      <c r="AI41" s="167" t="str">
        <f>IF(ISERROR(発注情報!AR290)=TRUE,"",IF(OR(発注情報!AR290="",発注情報!AR290=0),"",発注情報!AR290))</f>
        <v/>
      </c>
      <c r="AJ41" s="163" t="str">
        <f>IF(ISERROR(発注情報!AS290)=TRUE,"",IF(OR(発注情報!AS290="",発注情報!AS290=0),"",発注情報!AS290))</f>
        <v/>
      </c>
    </row>
    <row r="42" spans="1:58" ht="16.5" customHeight="1" x14ac:dyDescent="0.15">
      <c r="A42" s="910"/>
      <c r="B42" s="149" t="str">
        <f t="shared" ref="B42:B54" si="2">IF(C42&lt;&gt;"",B41+1,"")</f>
        <v/>
      </c>
      <c r="C42" s="155" t="str">
        <f>IF(ISERROR(発注情報!L291)=TRUE,"",IF(OR(発注情報!L291="",発注情報!L291=0),"",IF(OR(発注情報!L291=発注情報!$L$112,発注情報!L291=発注情報!$L$113,発注情報!L291=発注情報!$L$114,発注情報!L291=発注情報!$L$115,発注情報!L291=発注情報!$L$116,発注情報!L291=発注情報!$L$117,発注情報!L291=発注情報!$L$118,発注情報!L291=発注情報!$L$119,発注情報!L291=発注情報!$L$120,発注情報!L291=発注情報!$L$121,発注情報!L291=発注情報!$L$122,発注情報!L291=発注情報!$L$123,発注情報!L291=発注情報!$L$124,発注情報!L291=発注情報!$L$125,発注情報!L291=発注情報!$L$126,発注情報!L291=発注情報!$L$127,発注情報!L291=発注情報!$L$128,発注情報!L291=発注情報!$L$139,発注情報!L291=発注情報!$L$130,発注情報!L291=発注情報!$L$131,発注情報!L291=発注情報!$L$132,発注情報!L291=発注情報!$L$133,発注情報!L291=発注情報!$L$134,発注情報!L291=発注情報!$L$135,発注情報!L291=発注情報!$L$136,),"",IF(発注情報!K290=発注情報!$K$76,発注情報!L291&amp;" (SUP.)",IF(発注情報!K290=発注情報!$K$77,発注情報!L291&amp;" (EXH.)",発注情報!L291)))))</f>
        <v/>
      </c>
      <c r="D42" s="151" t="str">
        <f>IF(ISERROR(発注情報!M291)=TRUE,"",IF(OR(発注情報!M291="",発注情報!M291=0),"",IF($C42="","",発注情報!M291)))</f>
        <v/>
      </c>
      <c r="E42" s="151" t="str">
        <f>IF(D42="","",D42*発注情報!$D$2)</f>
        <v/>
      </c>
      <c r="F42" s="220" t="str">
        <f>IF(ISERROR(発注情報!O147)=TRUE,"",IF(OR(発注情報!O147="",発注情報!O147=0),"",発注情報!O147))</f>
        <v/>
      </c>
      <c r="G42" s="220" t="str">
        <f>IF(ISERROR(発注情報!P147)=TRUE,"",IF(OR(発注情報!P147="",発注情報!P147=0),"",発注情報!P147))</f>
        <v/>
      </c>
      <c r="H42" s="220" t="str">
        <f>IF(ISERROR(発注情報!Q147)=TRUE,"",IF(OR(発注情報!Q147="",発注情報!Q147=0),"",発注情報!Q147))</f>
        <v/>
      </c>
      <c r="I42" s="167" t="str">
        <f>IF(ISERROR(発注情報!R291)=TRUE,"",IF(OR(発注情報!R291="",発注情報!R291=0),"",発注情報!R291))</f>
        <v/>
      </c>
      <c r="J42" s="163" t="str">
        <f>IF(ISERROR(発注情報!S291)=TRUE,"",IF(OR(発注情報!S291="",発注情報!S291=0),"",発注情報!S291))</f>
        <v/>
      </c>
      <c r="K42" s="164" t="str">
        <f>IF(ISERROR(発注情報!T291)=TRUE,"",IF(OR(発注情報!T291="",発注情報!T291=0),"",IF($C42="","",発注情報!T291)))</f>
        <v/>
      </c>
      <c r="L42" s="164" t="str">
        <f>IF(ISERROR(発注情報!U291)=TRUE,"",IF(OR(発注情報!U291="",発注情報!U291=0),"",IF($C42="","",発注情報!U291)))</f>
        <v/>
      </c>
      <c r="M42" s="164" t="str">
        <f>IF(ISERROR(発注情報!V291)=TRUE,"",IF(OR(発注情報!V291="",発注情報!V291=0),"",IF($C42="","",発注情報!V291)))</f>
        <v/>
      </c>
      <c r="N42" s="164" t="str">
        <f>IF(ISERROR(発注情報!W291)=TRUE,"",IF(OR(発注情報!W291="",発注情報!W291=0),"",IF($C42="","",発注情報!W291)))</f>
        <v/>
      </c>
      <c r="O42" s="164" t="str">
        <f>IF(ISERROR(発注情報!X291)=TRUE,"",IF(OR(発注情報!X291="",発注情報!X291=0),"",IF($C42="","",発注情報!X291)))</f>
        <v/>
      </c>
      <c r="P42" s="164" t="str">
        <f>IF(ISERROR(発注情報!Y291)=TRUE,"",IF(OR(発注情報!Y291="",発注情報!Y291=0),"",IF($C42="","",発注情報!Y291)))</f>
        <v/>
      </c>
      <c r="Q42" s="164" t="str">
        <f>IF(ISERROR(発注情報!Z291)=TRUE,"",IF(OR(発注情報!Z291="",発注情報!Z291=0),"",IF($C42="","",発注情報!Z291)))</f>
        <v/>
      </c>
      <c r="R42" s="164" t="str">
        <f>IF(ISERROR(発注情報!AA291)=TRUE,"",IF(OR(発注情報!AA291="",発注情報!AA291=0),"",IF($C42="","",発注情報!AA291)))</f>
        <v/>
      </c>
      <c r="S42" s="164" t="str">
        <f>IF(ISERROR(発注情報!AB291)=TRUE,"",IF(OR(発注情報!AB291="",発注情報!AB291=0),"",IF($C42="","",発注情報!AB291)))</f>
        <v/>
      </c>
      <c r="T42" s="164" t="str">
        <f>IF(ISERROR(発注情報!AC291)=TRUE,"",IF(OR(発注情報!AC291="",発注情報!AC291=0),"",IF($C42="","",発注情報!AC291)))</f>
        <v/>
      </c>
      <c r="U42" s="164" t="str">
        <f>IF(ISERROR(発注情報!AD291)=TRUE,"",IF(OR(発注情報!AD291="",発注情報!AD291=0),"",IF($C42="","",発注情報!AD291)))</f>
        <v/>
      </c>
      <c r="V42" s="164" t="str">
        <f>IF(ISERROR(発注情報!AE291)=TRUE,"",IF(OR(発注情報!AE291="",発注情報!AE291=0),"",IF($C42="","",発注情報!AE291)))</f>
        <v/>
      </c>
      <c r="W42" s="164" t="str">
        <f>IF(ISERROR(発注情報!AF291)=TRUE,"",IF(OR(発注情報!AF291="",発注情報!AF291=0),"",IF($C42="","",発注情報!AF291)))</f>
        <v/>
      </c>
      <c r="X42" s="164" t="str">
        <f>IF(ISERROR(発注情報!AG291)=TRUE,"",IF(OR(発注情報!AG291="",発注情報!AG291=0),"",IF($C42="","",発注情報!AG291)))</f>
        <v/>
      </c>
      <c r="Y42" s="164" t="str">
        <f>IF(ISERROR(発注情報!AH291)=TRUE,"",IF(OR(発注情報!AH291="",発注情報!AH291=0),"",IF($C42="","",発注情報!AH291)))</f>
        <v/>
      </c>
      <c r="Z42" s="164" t="str">
        <f>IF(ISERROR(発注情報!AI291)=TRUE,"",IF(OR(発注情報!AI291="",発注情報!AI291=0),"",IF($C42="","",発注情報!AI291)))</f>
        <v/>
      </c>
      <c r="AA42" s="164" t="str">
        <f>IF(ISERROR(発注情報!AJ291)=TRUE,"",IF(OR(発注情報!AJ291="",発注情報!AJ291=0),"",IF($C42="","",発注情報!AJ291)))</f>
        <v/>
      </c>
      <c r="AB42" s="164" t="str">
        <f>IF(ISERROR(発注情報!AK291)=TRUE,"",IF(OR(発注情報!AK291="",発注情報!AK291=0),"",IF($C42="","",発注情報!AK291)))</f>
        <v/>
      </c>
      <c r="AC42" s="164" t="str">
        <f>IF(ISERROR(発注情報!AL291)=TRUE,"",IF(OR(発注情報!AL291="",発注情報!AL291=0),"",IF($C42="","",発注情報!AL291)))</f>
        <v/>
      </c>
      <c r="AD42" s="164" t="str">
        <f>IF(ISERROR(発注情報!AM291)=TRUE,"",IF(OR(発注情報!AM291="",発注情報!AM291=0),"",IF($C42="","",発注情報!AM291)))</f>
        <v/>
      </c>
      <c r="AE42" s="164" t="str">
        <f>IF(ISERROR(発注情報!AN291)=TRUE,"",IF(OR(発注情報!AN291="",発注情報!AN291=0),"",IF($C42="","",発注情報!AN291)))</f>
        <v/>
      </c>
      <c r="AF42" s="164" t="str">
        <f>IF(ISERROR(発注情報!AO291)=TRUE,"",IF(OR(発注情報!AO291="",発注情報!AO291=0),"",IF($C42="","",発注情報!AO291)))</f>
        <v/>
      </c>
      <c r="AG42" s="164" t="str">
        <f>IF(ISERROR(発注情報!AP291)=TRUE,"",IF(OR(発注情報!AP291="",発注情報!AP291=0),"",IF($C42="","",発注情報!AP291)))</f>
        <v/>
      </c>
      <c r="AH42" s="164" t="str">
        <f>IF(ISERROR(発注情報!AQ291)=TRUE,"",IF(OR(発注情報!AQ291="",発注情報!AQ291=0),"",IF($C42="","",発注情報!AQ291)))</f>
        <v/>
      </c>
      <c r="AI42" s="167" t="str">
        <f>IF(ISERROR(発注情報!AR291)=TRUE,"",IF(OR(発注情報!AR291="",発注情報!AR291=0),"",発注情報!AR291))</f>
        <v/>
      </c>
      <c r="AJ42" s="163" t="str">
        <f>IF(ISERROR(発注情報!AS291)=TRUE,"",IF(OR(発注情報!AS291="",発注情報!AS291=0),"",発注情報!AS291))</f>
        <v/>
      </c>
    </row>
    <row r="43" spans="1:58" ht="16.5" customHeight="1" x14ac:dyDescent="0.15">
      <c r="A43" s="910"/>
      <c r="B43" s="149" t="str">
        <f t="shared" si="2"/>
        <v/>
      </c>
      <c r="C43" s="155" t="str">
        <f>IF(ISERROR(発注情報!L292)=TRUE,"",IF(OR(発注情報!L292="",発注情報!L292=0),"",IF(OR(発注情報!L292=発注情報!$L$112,発注情報!L292=発注情報!$L$113,発注情報!L292=発注情報!$L$114,発注情報!L292=発注情報!$L$115,発注情報!L292=発注情報!$L$116,発注情報!L292=発注情報!$L$117,発注情報!L292=発注情報!$L$118,発注情報!L292=発注情報!$L$119,発注情報!L292=発注情報!$L$120,発注情報!L292=発注情報!$L$121,発注情報!L292=発注情報!$L$122,発注情報!L292=発注情報!$L$123,発注情報!L292=発注情報!$L$124,発注情報!L292=発注情報!$L$125,発注情報!L292=発注情報!$L$126,発注情報!L292=発注情報!$L$127,発注情報!L292=発注情報!$L$128,発注情報!L292=発注情報!$L$139,発注情報!L292=発注情報!$L$130,発注情報!L292=発注情報!$L$131,発注情報!L292=発注情報!$L$132,発注情報!L292=発注情報!$L$133,発注情報!L292=発注情報!$L$134,発注情報!L292=発注情報!$L$135,発注情報!L292=発注情報!$L$136,),"",IF(発注情報!K291=発注情報!$K$76,発注情報!L292&amp;" (SUP.)",IF(発注情報!K291=発注情報!$K$77,発注情報!L292&amp;" (EXH.)",発注情報!L292)))))</f>
        <v/>
      </c>
      <c r="D43" s="151" t="str">
        <f>IF(ISERROR(発注情報!M292)=TRUE,"",IF(OR(発注情報!M292="",発注情報!M292=0),"",IF($C43="","",発注情報!M292)))</f>
        <v/>
      </c>
      <c r="E43" s="151" t="str">
        <f>IF(D43="","",D43*発注情報!$D$2)</f>
        <v/>
      </c>
      <c r="F43" s="220" t="str">
        <f>IF(ISERROR(発注情報!O148)=TRUE,"",IF(OR(発注情報!O148="",発注情報!O148=0),"",発注情報!O148))</f>
        <v/>
      </c>
      <c r="G43" s="220" t="str">
        <f>IF(ISERROR(発注情報!P148)=TRUE,"",IF(OR(発注情報!P148="",発注情報!P148=0),"",発注情報!P148))</f>
        <v/>
      </c>
      <c r="H43" s="220" t="str">
        <f>IF(ISERROR(発注情報!Q148)=TRUE,"",IF(OR(発注情報!Q148="",発注情報!Q148=0),"",発注情報!Q148))</f>
        <v/>
      </c>
      <c r="I43" s="167" t="str">
        <f>IF(ISERROR(発注情報!R292)=TRUE,"",IF(OR(発注情報!R292="",発注情報!R292=0),"",発注情報!R292))</f>
        <v/>
      </c>
      <c r="J43" s="163" t="str">
        <f>IF(ISERROR(発注情報!S292)=TRUE,"",IF(OR(発注情報!S292="",発注情報!S292=0),"",発注情報!S292))</f>
        <v/>
      </c>
      <c r="K43" s="164" t="str">
        <f>IF(ISERROR(発注情報!T292)=TRUE,"",IF(OR(発注情報!T292="",発注情報!T292=0),"",IF($C43="","",発注情報!T292)))</f>
        <v/>
      </c>
      <c r="L43" s="164" t="str">
        <f>IF(ISERROR(発注情報!U292)=TRUE,"",IF(OR(発注情報!U292="",発注情報!U292=0),"",IF($C43="","",発注情報!U292)))</f>
        <v/>
      </c>
      <c r="M43" s="164" t="str">
        <f>IF(ISERROR(発注情報!V292)=TRUE,"",IF(OR(発注情報!V292="",発注情報!V292=0),"",IF($C43="","",発注情報!V292)))</f>
        <v/>
      </c>
      <c r="N43" s="164" t="str">
        <f>IF(ISERROR(発注情報!W292)=TRUE,"",IF(OR(発注情報!W292="",発注情報!W292=0),"",IF($C43="","",発注情報!W292)))</f>
        <v/>
      </c>
      <c r="O43" s="164" t="str">
        <f>IF(ISERROR(発注情報!X292)=TRUE,"",IF(OR(発注情報!X292="",発注情報!X292=0),"",IF($C43="","",発注情報!X292)))</f>
        <v/>
      </c>
      <c r="P43" s="164" t="str">
        <f>IF(ISERROR(発注情報!Y292)=TRUE,"",IF(OR(発注情報!Y292="",発注情報!Y292=0),"",IF($C43="","",発注情報!Y292)))</f>
        <v/>
      </c>
      <c r="Q43" s="164" t="str">
        <f>IF(ISERROR(発注情報!Z292)=TRUE,"",IF(OR(発注情報!Z292="",発注情報!Z292=0),"",IF($C43="","",発注情報!Z292)))</f>
        <v/>
      </c>
      <c r="R43" s="164" t="str">
        <f>IF(ISERROR(発注情報!AA292)=TRUE,"",IF(OR(発注情報!AA292="",発注情報!AA292=0),"",IF($C43="","",発注情報!AA292)))</f>
        <v/>
      </c>
      <c r="S43" s="164" t="str">
        <f>IF(ISERROR(発注情報!AB292)=TRUE,"",IF(OR(発注情報!AB292="",発注情報!AB292=0),"",IF($C43="","",発注情報!AB292)))</f>
        <v/>
      </c>
      <c r="T43" s="164" t="str">
        <f>IF(ISERROR(発注情報!AC292)=TRUE,"",IF(OR(発注情報!AC292="",発注情報!AC292=0),"",IF($C43="","",発注情報!AC292)))</f>
        <v/>
      </c>
      <c r="U43" s="164" t="str">
        <f>IF(ISERROR(発注情報!AD292)=TRUE,"",IF(OR(発注情報!AD292="",発注情報!AD292=0),"",IF($C43="","",発注情報!AD292)))</f>
        <v/>
      </c>
      <c r="V43" s="164" t="str">
        <f>IF(ISERROR(発注情報!AE292)=TRUE,"",IF(OR(発注情報!AE292="",発注情報!AE292=0),"",IF($C43="","",発注情報!AE292)))</f>
        <v/>
      </c>
      <c r="W43" s="164" t="str">
        <f>IF(ISERROR(発注情報!AF292)=TRUE,"",IF(OR(発注情報!AF292="",発注情報!AF292=0),"",IF($C43="","",発注情報!AF292)))</f>
        <v/>
      </c>
      <c r="X43" s="164" t="str">
        <f>IF(ISERROR(発注情報!AG292)=TRUE,"",IF(OR(発注情報!AG292="",発注情報!AG292=0),"",IF($C43="","",発注情報!AG292)))</f>
        <v/>
      </c>
      <c r="Y43" s="164" t="str">
        <f>IF(ISERROR(発注情報!AH292)=TRUE,"",IF(OR(発注情報!AH292="",発注情報!AH292=0),"",IF($C43="","",発注情報!AH292)))</f>
        <v/>
      </c>
      <c r="Z43" s="164" t="str">
        <f>IF(ISERROR(発注情報!AI292)=TRUE,"",IF(OR(発注情報!AI292="",発注情報!AI292=0),"",IF($C43="","",発注情報!AI292)))</f>
        <v/>
      </c>
      <c r="AA43" s="164" t="str">
        <f>IF(ISERROR(発注情報!AJ292)=TRUE,"",IF(OR(発注情報!AJ292="",発注情報!AJ292=0),"",IF($C43="","",発注情報!AJ292)))</f>
        <v/>
      </c>
      <c r="AB43" s="164" t="str">
        <f>IF(ISERROR(発注情報!AK292)=TRUE,"",IF(OR(発注情報!AK292="",発注情報!AK292=0),"",IF($C43="","",発注情報!AK292)))</f>
        <v/>
      </c>
      <c r="AC43" s="164" t="str">
        <f>IF(ISERROR(発注情報!AL292)=TRUE,"",IF(OR(発注情報!AL292="",発注情報!AL292=0),"",IF($C43="","",発注情報!AL292)))</f>
        <v/>
      </c>
      <c r="AD43" s="164" t="str">
        <f>IF(ISERROR(発注情報!AM292)=TRUE,"",IF(OR(発注情報!AM292="",発注情報!AM292=0),"",IF($C43="","",発注情報!AM292)))</f>
        <v/>
      </c>
      <c r="AE43" s="164" t="str">
        <f>IF(ISERROR(発注情報!AN292)=TRUE,"",IF(OR(発注情報!AN292="",発注情報!AN292=0),"",IF($C43="","",発注情報!AN292)))</f>
        <v/>
      </c>
      <c r="AF43" s="164" t="str">
        <f>IF(ISERROR(発注情報!AO292)=TRUE,"",IF(OR(発注情報!AO292="",発注情報!AO292=0),"",IF($C43="","",発注情報!AO292)))</f>
        <v/>
      </c>
      <c r="AG43" s="164" t="str">
        <f>IF(ISERROR(発注情報!AP292)=TRUE,"",IF(OR(発注情報!AP292="",発注情報!AP292=0),"",IF($C43="","",発注情報!AP292)))</f>
        <v/>
      </c>
      <c r="AH43" s="164" t="str">
        <f>IF(ISERROR(発注情報!AQ292)=TRUE,"",IF(OR(発注情報!AQ292="",発注情報!AQ292=0),"",IF($C43="","",発注情報!AQ292)))</f>
        <v/>
      </c>
      <c r="AI43" s="167" t="str">
        <f>IF(ISERROR(発注情報!AR292)=TRUE,"",IF(OR(発注情報!AR292="",発注情報!AR292=0),"",発注情報!AR292))</f>
        <v/>
      </c>
      <c r="AJ43" s="163" t="str">
        <f>IF(ISERROR(発注情報!AS292)=TRUE,"",IF(OR(発注情報!AS292="",発注情報!AS292=0),"",発注情報!AS292))</f>
        <v/>
      </c>
    </row>
    <row r="44" spans="1:58" ht="16.5" customHeight="1" x14ac:dyDescent="0.15">
      <c r="A44" s="910"/>
      <c r="B44" s="149" t="str">
        <f t="shared" si="2"/>
        <v/>
      </c>
      <c r="C44" s="155" t="str">
        <f>IF(ISERROR(発注情報!L293)=TRUE,"",IF(OR(発注情報!L293="",発注情報!L293=0),"",IF(OR(発注情報!L293=発注情報!$L$112,発注情報!L293=発注情報!$L$113,発注情報!L293=発注情報!$L$114,発注情報!L293=発注情報!$L$115,発注情報!L293=発注情報!$L$116,発注情報!L293=発注情報!$L$117,発注情報!L293=発注情報!$L$118,発注情報!L293=発注情報!$L$119,発注情報!L293=発注情報!$L$120,発注情報!L293=発注情報!$L$121,発注情報!L293=発注情報!$L$122,発注情報!L293=発注情報!$L$123,発注情報!L293=発注情報!$L$124,発注情報!L293=発注情報!$L$125,発注情報!L293=発注情報!$L$126,発注情報!L293=発注情報!$L$127,発注情報!L293=発注情報!$L$128,発注情報!L293=発注情報!$L$139,発注情報!L293=発注情報!$L$130,発注情報!L293=発注情報!$L$131,発注情報!L293=発注情報!$L$132,発注情報!L293=発注情報!$L$133,発注情報!L293=発注情報!$L$134,発注情報!L293=発注情報!$L$135,発注情報!L293=発注情報!$L$136,),"",IF(発注情報!K292=発注情報!$K$76,発注情報!L293&amp;" (SUP.)",IF(発注情報!K292=発注情報!$K$77,発注情報!L293&amp;" (EXH.)",発注情報!L293)))))</f>
        <v/>
      </c>
      <c r="D44" s="151" t="str">
        <f>IF(ISERROR(発注情報!M293)=TRUE,"",IF(OR(発注情報!M293="",発注情報!M293=0),"",IF($C44="","",発注情報!M293)))</f>
        <v/>
      </c>
      <c r="E44" s="151" t="str">
        <f>IF(D44="","",D44*発注情報!$D$2)</f>
        <v/>
      </c>
      <c r="F44" s="220" t="str">
        <f>IF(ISERROR(発注情報!O149)=TRUE,"",IF(OR(発注情報!O149="",発注情報!O149=0),"",発注情報!O149))</f>
        <v/>
      </c>
      <c r="G44" s="220" t="str">
        <f>IF(ISERROR(発注情報!P149)=TRUE,"",IF(OR(発注情報!P149="",発注情報!P149=0),"",発注情報!P149))</f>
        <v/>
      </c>
      <c r="H44" s="220" t="str">
        <f>IF(ISERROR(発注情報!Q149)=TRUE,"",IF(OR(発注情報!Q149="",発注情報!Q149=0),"",発注情報!Q149))</f>
        <v/>
      </c>
      <c r="I44" s="167" t="str">
        <f>IF(ISERROR(発注情報!R293)=TRUE,"",IF(OR(発注情報!R293="",発注情報!R293=0),"",発注情報!R293))</f>
        <v/>
      </c>
      <c r="J44" s="163" t="str">
        <f>IF(ISERROR(発注情報!S293)=TRUE,"",IF(OR(発注情報!S293="",発注情報!S293=0),"",発注情報!S293))</f>
        <v/>
      </c>
      <c r="K44" s="164" t="str">
        <f>IF(ISERROR(発注情報!T293)=TRUE,"",IF(OR(発注情報!T293="",発注情報!T293=0),"",IF($C44="","",発注情報!T293)))</f>
        <v/>
      </c>
      <c r="L44" s="164" t="str">
        <f>IF(ISERROR(発注情報!U293)=TRUE,"",IF(OR(発注情報!U293="",発注情報!U293=0),"",IF($C44="","",発注情報!U293)))</f>
        <v/>
      </c>
      <c r="M44" s="164" t="str">
        <f>IF(ISERROR(発注情報!V293)=TRUE,"",IF(OR(発注情報!V293="",発注情報!V293=0),"",IF($C44="","",発注情報!V293)))</f>
        <v/>
      </c>
      <c r="N44" s="164" t="str">
        <f>IF(ISERROR(発注情報!W293)=TRUE,"",IF(OR(発注情報!W293="",発注情報!W293=0),"",IF($C44="","",発注情報!W293)))</f>
        <v/>
      </c>
      <c r="O44" s="164" t="str">
        <f>IF(ISERROR(発注情報!X293)=TRUE,"",IF(OR(発注情報!X293="",発注情報!X293=0),"",IF($C44="","",発注情報!X293)))</f>
        <v/>
      </c>
      <c r="P44" s="164" t="str">
        <f>IF(ISERROR(発注情報!Y293)=TRUE,"",IF(OR(発注情報!Y293="",発注情報!Y293=0),"",IF($C44="","",発注情報!Y293)))</f>
        <v/>
      </c>
      <c r="Q44" s="164" t="str">
        <f>IF(ISERROR(発注情報!Z293)=TRUE,"",IF(OR(発注情報!Z293="",発注情報!Z293=0),"",IF($C44="","",発注情報!Z293)))</f>
        <v/>
      </c>
      <c r="R44" s="164" t="str">
        <f>IF(ISERROR(発注情報!AA293)=TRUE,"",IF(OR(発注情報!AA293="",発注情報!AA293=0),"",IF($C44="","",発注情報!AA293)))</f>
        <v/>
      </c>
      <c r="S44" s="164" t="str">
        <f>IF(ISERROR(発注情報!AB293)=TRUE,"",IF(OR(発注情報!AB293="",発注情報!AB293=0),"",IF($C44="","",発注情報!AB293)))</f>
        <v/>
      </c>
      <c r="T44" s="164" t="str">
        <f>IF(ISERROR(発注情報!AC293)=TRUE,"",IF(OR(発注情報!AC293="",発注情報!AC293=0),"",IF($C44="","",発注情報!AC293)))</f>
        <v/>
      </c>
      <c r="U44" s="164" t="str">
        <f>IF(ISERROR(発注情報!AD293)=TRUE,"",IF(OR(発注情報!AD293="",発注情報!AD293=0),"",IF($C44="","",発注情報!AD293)))</f>
        <v/>
      </c>
      <c r="V44" s="164" t="str">
        <f>IF(ISERROR(発注情報!AE293)=TRUE,"",IF(OR(発注情報!AE293="",発注情報!AE293=0),"",IF($C44="","",発注情報!AE293)))</f>
        <v/>
      </c>
      <c r="W44" s="164" t="str">
        <f>IF(ISERROR(発注情報!AF293)=TRUE,"",IF(OR(発注情報!AF293="",発注情報!AF293=0),"",IF($C44="","",発注情報!AF293)))</f>
        <v/>
      </c>
      <c r="X44" s="164" t="str">
        <f>IF(ISERROR(発注情報!AG293)=TRUE,"",IF(OR(発注情報!AG293="",発注情報!AG293=0),"",IF($C44="","",発注情報!AG293)))</f>
        <v/>
      </c>
      <c r="Y44" s="164" t="str">
        <f>IF(ISERROR(発注情報!AH293)=TRUE,"",IF(OR(発注情報!AH293="",発注情報!AH293=0),"",IF($C44="","",発注情報!AH293)))</f>
        <v/>
      </c>
      <c r="Z44" s="164" t="str">
        <f>IF(ISERROR(発注情報!AI293)=TRUE,"",IF(OR(発注情報!AI293="",発注情報!AI293=0),"",IF($C44="","",発注情報!AI293)))</f>
        <v/>
      </c>
      <c r="AA44" s="164" t="str">
        <f>IF(ISERROR(発注情報!AJ293)=TRUE,"",IF(OR(発注情報!AJ293="",発注情報!AJ293=0),"",IF($C44="","",発注情報!AJ293)))</f>
        <v/>
      </c>
      <c r="AB44" s="164" t="str">
        <f>IF(ISERROR(発注情報!AK293)=TRUE,"",IF(OR(発注情報!AK293="",発注情報!AK293=0),"",IF($C44="","",発注情報!AK293)))</f>
        <v/>
      </c>
      <c r="AC44" s="164" t="str">
        <f>IF(ISERROR(発注情報!AL293)=TRUE,"",IF(OR(発注情報!AL293="",発注情報!AL293=0),"",IF($C44="","",発注情報!AL293)))</f>
        <v/>
      </c>
      <c r="AD44" s="164" t="str">
        <f>IF(ISERROR(発注情報!AM293)=TRUE,"",IF(OR(発注情報!AM293="",発注情報!AM293=0),"",IF($C44="","",発注情報!AM293)))</f>
        <v/>
      </c>
      <c r="AE44" s="164" t="str">
        <f>IF(ISERROR(発注情報!AN293)=TRUE,"",IF(OR(発注情報!AN293="",発注情報!AN293=0),"",IF($C44="","",発注情報!AN293)))</f>
        <v/>
      </c>
      <c r="AF44" s="164" t="str">
        <f>IF(ISERROR(発注情報!AO293)=TRUE,"",IF(OR(発注情報!AO293="",発注情報!AO293=0),"",IF($C44="","",発注情報!AO293)))</f>
        <v/>
      </c>
      <c r="AG44" s="164" t="str">
        <f>IF(ISERROR(発注情報!AP293)=TRUE,"",IF(OR(発注情報!AP293="",発注情報!AP293=0),"",IF($C44="","",発注情報!AP293)))</f>
        <v/>
      </c>
      <c r="AH44" s="164" t="str">
        <f>IF(ISERROR(発注情報!AQ293)=TRUE,"",IF(OR(発注情報!AQ293="",発注情報!AQ293=0),"",IF($C44="","",発注情報!AQ293)))</f>
        <v/>
      </c>
      <c r="AI44" s="167" t="str">
        <f>IF(ISERROR(発注情報!AR293)=TRUE,"",IF(OR(発注情報!AR293="",発注情報!AR293=0),"",発注情報!AR293))</f>
        <v/>
      </c>
      <c r="AJ44" s="163" t="str">
        <f>IF(ISERROR(発注情報!AS293)=TRUE,"",IF(OR(発注情報!AS293="",発注情報!AS293=0),"",発注情報!AS293))</f>
        <v/>
      </c>
    </row>
    <row r="45" spans="1:58" ht="16.5" customHeight="1" x14ac:dyDescent="0.15">
      <c r="A45" s="910"/>
      <c r="B45" s="149" t="str">
        <f t="shared" si="2"/>
        <v/>
      </c>
      <c r="C45" s="155" t="str">
        <f>IF(ISERROR(発注情報!L294)=TRUE,"",IF(OR(発注情報!L294="",発注情報!L294=0),"",IF(OR(発注情報!L294=発注情報!$L$112,発注情報!L294=発注情報!$L$113,発注情報!L294=発注情報!$L$114,発注情報!L294=発注情報!$L$115,発注情報!L294=発注情報!$L$116,発注情報!L294=発注情報!$L$117,発注情報!L294=発注情報!$L$118,発注情報!L294=発注情報!$L$119,発注情報!L294=発注情報!$L$120,発注情報!L294=発注情報!$L$121,発注情報!L294=発注情報!$L$122,発注情報!L294=発注情報!$L$123,発注情報!L294=発注情報!$L$124,発注情報!L294=発注情報!$L$125,発注情報!L294=発注情報!$L$126,発注情報!L294=発注情報!$L$127,発注情報!L294=発注情報!$L$128,発注情報!L294=発注情報!$L$139,発注情報!L294=発注情報!$L$130,発注情報!L294=発注情報!$L$131,発注情報!L294=発注情報!$L$132,発注情報!L294=発注情報!$L$133,発注情報!L294=発注情報!$L$134,発注情報!L294=発注情報!$L$135,発注情報!L294=発注情報!$L$136,),"",IF(発注情報!K293=発注情報!$K$76,発注情報!L294&amp;" (SUP.)",IF(発注情報!K293=発注情報!$K$77,発注情報!L294&amp;" (EXH.)",発注情報!L294)))))</f>
        <v/>
      </c>
      <c r="D45" s="151" t="str">
        <f>IF(ISERROR(発注情報!M294)=TRUE,"",IF(OR(発注情報!M294="",発注情報!M294=0),"",IF($C45="","",発注情報!M294)))</f>
        <v/>
      </c>
      <c r="E45" s="151" t="str">
        <f>IF(D45="","",D45*発注情報!$D$2)</f>
        <v/>
      </c>
      <c r="F45" s="220" t="str">
        <f>IF(ISERROR(発注情報!O150)=TRUE,"",IF(OR(発注情報!O150="",発注情報!O150=0),"",発注情報!O150))</f>
        <v/>
      </c>
      <c r="G45" s="220" t="str">
        <f>IF(ISERROR(発注情報!P150)=TRUE,"",IF(OR(発注情報!P150="",発注情報!P150=0),"",発注情報!P150))</f>
        <v/>
      </c>
      <c r="H45" s="220" t="str">
        <f>IF(ISERROR(発注情報!Q150)=TRUE,"",IF(OR(発注情報!Q150="",発注情報!Q150=0),"",発注情報!Q150))</f>
        <v/>
      </c>
      <c r="I45" s="167" t="str">
        <f>IF(ISERROR(発注情報!R294)=TRUE,"",IF(OR(発注情報!R294="",発注情報!R294=0),"",発注情報!R294))</f>
        <v/>
      </c>
      <c r="J45" s="163" t="str">
        <f>IF(ISERROR(発注情報!S294)=TRUE,"",IF(OR(発注情報!S294="",発注情報!S294=0),"",発注情報!S294))</f>
        <v/>
      </c>
      <c r="K45" s="164" t="str">
        <f>IF(ISERROR(発注情報!T294)=TRUE,"",IF(OR(発注情報!T294="",発注情報!T294=0),"",IF($C45="","",発注情報!T294)))</f>
        <v/>
      </c>
      <c r="L45" s="164" t="str">
        <f>IF(ISERROR(発注情報!U294)=TRUE,"",IF(OR(発注情報!U294="",発注情報!U294=0),"",IF($C45="","",発注情報!U294)))</f>
        <v/>
      </c>
      <c r="M45" s="164" t="str">
        <f>IF(ISERROR(発注情報!V294)=TRUE,"",IF(OR(発注情報!V294="",発注情報!V294=0),"",IF($C45="","",発注情報!V294)))</f>
        <v/>
      </c>
      <c r="N45" s="164" t="str">
        <f>IF(ISERROR(発注情報!W294)=TRUE,"",IF(OR(発注情報!W294="",発注情報!W294=0),"",IF($C45="","",発注情報!W294)))</f>
        <v/>
      </c>
      <c r="O45" s="164" t="str">
        <f>IF(ISERROR(発注情報!X294)=TRUE,"",IF(OR(発注情報!X294="",発注情報!X294=0),"",IF($C45="","",発注情報!X294)))</f>
        <v/>
      </c>
      <c r="P45" s="164" t="str">
        <f>IF(ISERROR(発注情報!Y294)=TRUE,"",IF(OR(発注情報!Y294="",発注情報!Y294=0),"",IF($C45="","",発注情報!Y294)))</f>
        <v/>
      </c>
      <c r="Q45" s="164" t="str">
        <f>IF(ISERROR(発注情報!Z294)=TRUE,"",IF(OR(発注情報!Z294="",発注情報!Z294=0),"",IF($C45="","",発注情報!Z294)))</f>
        <v/>
      </c>
      <c r="R45" s="164" t="str">
        <f>IF(ISERROR(発注情報!AA294)=TRUE,"",IF(OR(発注情報!AA294="",発注情報!AA294=0),"",IF($C45="","",発注情報!AA294)))</f>
        <v/>
      </c>
      <c r="S45" s="164" t="str">
        <f>IF(ISERROR(発注情報!AB294)=TRUE,"",IF(OR(発注情報!AB294="",発注情報!AB294=0),"",IF($C45="","",発注情報!AB294)))</f>
        <v/>
      </c>
      <c r="T45" s="164" t="str">
        <f>IF(ISERROR(発注情報!AC294)=TRUE,"",IF(OR(発注情報!AC294="",発注情報!AC294=0),"",IF($C45="","",発注情報!AC294)))</f>
        <v/>
      </c>
      <c r="U45" s="164" t="str">
        <f>IF(ISERROR(発注情報!AD294)=TRUE,"",IF(OR(発注情報!AD294="",発注情報!AD294=0),"",IF($C45="","",発注情報!AD294)))</f>
        <v/>
      </c>
      <c r="V45" s="164" t="str">
        <f>IF(ISERROR(発注情報!AE294)=TRUE,"",IF(OR(発注情報!AE294="",発注情報!AE294=0),"",IF($C45="","",発注情報!AE294)))</f>
        <v/>
      </c>
      <c r="W45" s="164" t="str">
        <f>IF(ISERROR(発注情報!AF294)=TRUE,"",IF(OR(発注情報!AF294="",発注情報!AF294=0),"",IF($C45="","",発注情報!AF294)))</f>
        <v/>
      </c>
      <c r="X45" s="164" t="str">
        <f>IF(ISERROR(発注情報!AG294)=TRUE,"",IF(OR(発注情報!AG294="",発注情報!AG294=0),"",IF($C45="","",発注情報!AG294)))</f>
        <v/>
      </c>
      <c r="Y45" s="164" t="str">
        <f>IF(ISERROR(発注情報!AH294)=TRUE,"",IF(OR(発注情報!AH294="",発注情報!AH294=0),"",IF($C45="","",発注情報!AH294)))</f>
        <v/>
      </c>
      <c r="Z45" s="164" t="str">
        <f>IF(ISERROR(発注情報!AI294)=TRUE,"",IF(OR(発注情報!AI294="",発注情報!AI294=0),"",IF($C45="","",発注情報!AI294)))</f>
        <v/>
      </c>
      <c r="AA45" s="164" t="str">
        <f>IF(ISERROR(発注情報!AJ294)=TRUE,"",IF(OR(発注情報!AJ294="",発注情報!AJ294=0),"",IF($C45="","",発注情報!AJ294)))</f>
        <v/>
      </c>
      <c r="AB45" s="164" t="str">
        <f>IF(ISERROR(発注情報!AK294)=TRUE,"",IF(OR(発注情報!AK294="",発注情報!AK294=0),"",IF($C45="","",発注情報!AK294)))</f>
        <v/>
      </c>
      <c r="AC45" s="164" t="str">
        <f>IF(ISERROR(発注情報!AL294)=TRUE,"",IF(OR(発注情報!AL294="",発注情報!AL294=0),"",IF($C45="","",発注情報!AL294)))</f>
        <v/>
      </c>
      <c r="AD45" s="164" t="str">
        <f>IF(ISERROR(発注情報!AM294)=TRUE,"",IF(OR(発注情報!AM294="",発注情報!AM294=0),"",IF($C45="","",発注情報!AM294)))</f>
        <v/>
      </c>
      <c r="AE45" s="164" t="str">
        <f>IF(ISERROR(発注情報!AN294)=TRUE,"",IF(OR(発注情報!AN294="",発注情報!AN294=0),"",IF($C45="","",発注情報!AN294)))</f>
        <v/>
      </c>
      <c r="AF45" s="164" t="str">
        <f>IF(ISERROR(発注情報!AO294)=TRUE,"",IF(OR(発注情報!AO294="",発注情報!AO294=0),"",IF($C45="","",発注情報!AO294)))</f>
        <v/>
      </c>
      <c r="AG45" s="164" t="str">
        <f>IF(ISERROR(発注情報!AP294)=TRUE,"",IF(OR(発注情報!AP294="",発注情報!AP294=0),"",IF($C45="","",発注情報!AP294)))</f>
        <v/>
      </c>
      <c r="AH45" s="164" t="str">
        <f>IF(ISERROR(発注情報!AQ294)=TRUE,"",IF(OR(発注情報!AQ294="",発注情報!AQ294=0),"",IF($C45="","",発注情報!AQ294)))</f>
        <v/>
      </c>
      <c r="AI45" s="167" t="str">
        <f>IF(ISERROR(発注情報!AR294)=TRUE,"",IF(OR(発注情報!AR294="",発注情報!AR294=0),"",発注情報!AR294))</f>
        <v/>
      </c>
      <c r="AJ45" s="163" t="str">
        <f>IF(ISERROR(発注情報!AS294)=TRUE,"",IF(OR(発注情報!AS294="",発注情報!AS294=0),"",発注情報!AS294))</f>
        <v/>
      </c>
    </row>
    <row r="46" spans="1:58" ht="16.5" customHeight="1" x14ac:dyDescent="0.15">
      <c r="A46" s="910"/>
      <c r="B46" s="149" t="str">
        <f t="shared" si="2"/>
        <v/>
      </c>
      <c r="C46" s="155" t="str">
        <f>IF(ISERROR(発注情報!L295)=TRUE,"",IF(OR(発注情報!L295="",発注情報!L295=0),"",IF(OR(発注情報!L295=発注情報!$L$112,発注情報!L295=発注情報!$L$113,発注情報!L295=発注情報!$L$114,発注情報!L295=発注情報!$L$115,発注情報!L295=発注情報!$L$116,発注情報!L295=発注情報!$L$117,発注情報!L295=発注情報!$L$118,発注情報!L295=発注情報!$L$119,発注情報!L295=発注情報!$L$120,発注情報!L295=発注情報!$L$121,発注情報!L295=発注情報!$L$122,発注情報!L295=発注情報!$L$123,発注情報!L295=発注情報!$L$124,発注情報!L295=発注情報!$L$125,発注情報!L295=発注情報!$L$126,発注情報!L295=発注情報!$L$127,発注情報!L295=発注情報!$L$128,発注情報!L295=発注情報!$L$139,発注情報!L295=発注情報!$L$130,発注情報!L295=発注情報!$L$131,発注情報!L295=発注情報!$L$132,発注情報!L295=発注情報!$L$133,発注情報!L295=発注情報!$L$134,発注情報!L295=発注情報!$L$135,発注情報!L295=発注情報!$L$136,),"",IF(発注情報!K294=発注情報!$K$76,発注情報!L295&amp;" (SUP.)",IF(発注情報!K294=発注情報!$K$77,発注情報!L295&amp;" (EXH.)",発注情報!L295)))))</f>
        <v/>
      </c>
      <c r="D46" s="151" t="str">
        <f>IF(ISERROR(発注情報!M295)=TRUE,"",IF(OR(発注情報!M295="",発注情報!M295=0),"",IF($C46="","",発注情報!M295)))</f>
        <v/>
      </c>
      <c r="E46" s="151" t="str">
        <f>IF(D46="","",D46*発注情報!$D$2)</f>
        <v/>
      </c>
      <c r="F46" s="220" t="str">
        <f>IF(ISERROR(発注情報!O151)=TRUE,"",IF(OR(発注情報!O151="",発注情報!O151=0),"",発注情報!O151))</f>
        <v/>
      </c>
      <c r="G46" s="220" t="str">
        <f>IF(ISERROR(発注情報!P151)=TRUE,"",IF(OR(発注情報!P151="",発注情報!P151=0),"",発注情報!P151))</f>
        <v/>
      </c>
      <c r="H46" s="220" t="str">
        <f>IF(ISERROR(発注情報!Q151)=TRUE,"",IF(OR(発注情報!Q151="",発注情報!Q151=0),"",発注情報!Q151))</f>
        <v/>
      </c>
      <c r="I46" s="167" t="str">
        <f>IF(ISERROR(発注情報!R295)=TRUE,"",IF(OR(発注情報!R295="",発注情報!R295=0),"",発注情報!R295))</f>
        <v/>
      </c>
      <c r="J46" s="163" t="str">
        <f>IF(ISERROR(発注情報!S295)=TRUE,"",IF(OR(発注情報!S295="",発注情報!S295=0),"",発注情報!S295))</f>
        <v/>
      </c>
      <c r="K46" s="164" t="str">
        <f>IF(ISERROR(発注情報!T295)=TRUE,"",IF(OR(発注情報!T295="",発注情報!T295=0),"",IF($C46="","",発注情報!T295)))</f>
        <v/>
      </c>
      <c r="L46" s="164" t="str">
        <f>IF(ISERROR(発注情報!U295)=TRUE,"",IF(OR(発注情報!U295="",発注情報!U295=0),"",IF($C46="","",発注情報!U295)))</f>
        <v/>
      </c>
      <c r="M46" s="164" t="str">
        <f>IF(ISERROR(発注情報!V295)=TRUE,"",IF(OR(発注情報!V295="",発注情報!V295=0),"",IF($C46="","",発注情報!V295)))</f>
        <v/>
      </c>
      <c r="N46" s="164" t="str">
        <f>IF(ISERROR(発注情報!W295)=TRUE,"",IF(OR(発注情報!W295="",発注情報!W295=0),"",IF($C46="","",発注情報!W295)))</f>
        <v/>
      </c>
      <c r="O46" s="164" t="str">
        <f>IF(ISERROR(発注情報!X295)=TRUE,"",IF(OR(発注情報!X295="",発注情報!X295=0),"",IF($C46="","",発注情報!X295)))</f>
        <v/>
      </c>
      <c r="P46" s="164" t="str">
        <f>IF(ISERROR(発注情報!Y295)=TRUE,"",IF(OR(発注情報!Y295="",発注情報!Y295=0),"",IF($C46="","",発注情報!Y295)))</f>
        <v/>
      </c>
      <c r="Q46" s="164" t="str">
        <f>IF(ISERROR(発注情報!Z295)=TRUE,"",IF(OR(発注情報!Z295="",発注情報!Z295=0),"",IF($C46="","",発注情報!Z295)))</f>
        <v/>
      </c>
      <c r="R46" s="164" t="str">
        <f>IF(ISERROR(発注情報!AA295)=TRUE,"",IF(OR(発注情報!AA295="",発注情報!AA295=0),"",IF($C46="","",発注情報!AA295)))</f>
        <v/>
      </c>
      <c r="S46" s="164" t="str">
        <f>IF(ISERROR(発注情報!AB295)=TRUE,"",IF(OR(発注情報!AB295="",発注情報!AB295=0),"",IF($C46="","",発注情報!AB295)))</f>
        <v/>
      </c>
      <c r="T46" s="164" t="str">
        <f>IF(ISERROR(発注情報!AC295)=TRUE,"",IF(OR(発注情報!AC295="",発注情報!AC295=0),"",IF($C46="","",発注情報!AC295)))</f>
        <v/>
      </c>
      <c r="U46" s="164" t="str">
        <f>IF(ISERROR(発注情報!AD295)=TRUE,"",IF(OR(発注情報!AD295="",発注情報!AD295=0),"",IF($C46="","",発注情報!AD295)))</f>
        <v/>
      </c>
      <c r="V46" s="164" t="str">
        <f>IF(ISERROR(発注情報!AE295)=TRUE,"",IF(OR(発注情報!AE295="",発注情報!AE295=0),"",IF($C46="","",発注情報!AE295)))</f>
        <v/>
      </c>
      <c r="W46" s="164" t="str">
        <f>IF(ISERROR(発注情報!AF295)=TRUE,"",IF(OR(発注情報!AF295="",発注情報!AF295=0),"",IF($C46="","",発注情報!AF295)))</f>
        <v/>
      </c>
      <c r="X46" s="164" t="str">
        <f>IF(ISERROR(発注情報!AG295)=TRUE,"",IF(OR(発注情報!AG295="",発注情報!AG295=0),"",IF($C46="","",発注情報!AG295)))</f>
        <v/>
      </c>
      <c r="Y46" s="164" t="str">
        <f>IF(ISERROR(発注情報!AH295)=TRUE,"",IF(OR(発注情報!AH295="",発注情報!AH295=0),"",IF($C46="","",発注情報!AH295)))</f>
        <v/>
      </c>
      <c r="Z46" s="164" t="str">
        <f>IF(ISERROR(発注情報!AI295)=TRUE,"",IF(OR(発注情報!AI295="",発注情報!AI295=0),"",IF($C46="","",発注情報!AI295)))</f>
        <v/>
      </c>
      <c r="AA46" s="164" t="str">
        <f>IF(ISERROR(発注情報!AJ295)=TRUE,"",IF(OR(発注情報!AJ295="",発注情報!AJ295=0),"",IF($C46="","",発注情報!AJ295)))</f>
        <v/>
      </c>
      <c r="AB46" s="164" t="str">
        <f>IF(ISERROR(発注情報!AK295)=TRUE,"",IF(OR(発注情報!AK295="",発注情報!AK295=0),"",IF($C46="","",発注情報!AK295)))</f>
        <v/>
      </c>
      <c r="AC46" s="164" t="str">
        <f>IF(ISERROR(発注情報!AL295)=TRUE,"",IF(OR(発注情報!AL295="",発注情報!AL295=0),"",IF($C46="","",発注情報!AL295)))</f>
        <v/>
      </c>
      <c r="AD46" s="164" t="str">
        <f>IF(ISERROR(発注情報!AM295)=TRUE,"",IF(OR(発注情報!AM295="",発注情報!AM295=0),"",IF($C46="","",発注情報!AM295)))</f>
        <v/>
      </c>
      <c r="AE46" s="164" t="str">
        <f>IF(ISERROR(発注情報!AN295)=TRUE,"",IF(OR(発注情報!AN295="",発注情報!AN295=0),"",IF($C46="","",発注情報!AN295)))</f>
        <v/>
      </c>
      <c r="AF46" s="164" t="str">
        <f>IF(ISERROR(発注情報!AO295)=TRUE,"",IF(OR(発注情報!AO295="",発注情報!AO295=0),"",IF($C46="","",発注情報!AO295)))</f>
        <v/>
      </c>
      <c r="AG46" s="164" t="str">
        <f>IF(ISERROR(発注情報!AP295)=TRUE,"",IF(OR(発注情報!AP295="",発注情報!AP295=0),"",IF($C46="","",発注情報!AP295)))</f>
        <v/>
      </c>
      <c r="AH46" s="164" t="str">
        <f>IF(ISERROR(発注情報!AQ295)=TRUE,"",IF(OR(発注情報!AQ295="",発注情報!AQ295=0),"",IF($C46="","",発注情報!AQ295)))</f>
        <v/>
      </c>
      <c r="AI46" s="167" t="str">
        <f>IF(ISERROR(発注情報!AR295)=TRUE,"",IF(OR(発注情報!AR295="",発注情報!AR295=0),"",発注情報!AR295))</f>
        <v/>
      </c>
      <c r="AJ46" s="163" t="str">
        <f>IF(ISERROR(発注情報!AS295)=TRUE,"",IF(OR(発注情報!AS295="",発注情報!AS295=0),"",発注情報!AS295))</f>
        <v/>
      </c>
    </row>
    <row r="47" spans="1:58" ht="16.5" customHeight="1" x14ac:dyDescent="0.15">
      <c r="A47" s="910"/>
      <c r="B47" s="149" t="str">
        <f t="shared" si="2"/>
        <v/>
      </c>
      <c r="C47" s="155" t="str">
        <f>IF(ISERROR(発注情報!L296)=TRUE,"",IF(OR(発注情報!L296="",発注情報!L296=0),"",IF(OR(発注情報!L296=発注情報!$L$112,発注情報!L296=発注情報!$L$113,発注情報!L296=発注情報!$L$114,発注情報!L296=発注情報!$L$115,発注情報!L296=発注情報!$L$116,発注情報!L296=発注情報!$L$117,発注情報!L296=発注情報!$L$118,発注情報!L296=発注情報!$L$119,発注情報!L296=発注情報!$L$120,発注情報!L296=発注情報!$L$121,発注情報!L296=発注情報!$L$122,発注情報!L296=発注情報!$L$123,発注情報!L296=発注情報!$L$124,発注情報!L296=発注情報!$L$125,発注情報!L296=発注情報!$L$126,発注情報!L296=発注情報!$L$127,発注情報!L296=発注情報!$L$128,発注情報!L296=発注情報!$L$139,発注情報!L296=発注情報!$L$130,発注情報!L296=発注情報!$L$131,発注情報!L296=発注情報!$L$132,発注情報!L296=発注情報!$L$133,発注情報!L296=発注情報!$L$134,発注情報!L296=発注情報!$L$135,発注情報!L296=発注情報!$L$136,),"",IF(発注情報!K295=発注情報!$K$76,発注情報!L296&amp;" (SUP.)",IF(発注情報!K295=発注情報!$K$77,発注情報!L296&amp;" (EXH.)",発注情報!L296)))))</f>
        <v/>
      </c>
      <c r="D47" s="151" t="str">
        <f>IF(ISERROR(発注情報!M296)=TRUE,"",IF(OR(発注情報!M296="",発注情報!M296=0),"",IF($C47="","",発注情報!M296)))</f>
        <v/>
      </c>
      <c r="E47" s="151" t="str">
        <f>IF(D47="","",D47*発注情報!$D$2)</f>
        <v/>
      </c>
      <c r="F47" s="220" t="str">
        <f>IF(ISERROR(発注情報!O152)=TRUE,"",IF(OR(発注情報!O152="",発注情報!O152=0),"",発注情報!O152))</f>
        <v/>
      </c>
      <c r="G47" s="220" t="str">
        <f>IF(ISERROR(発注情報!P152)=TRUE,"",IF(OR(発注情報!P152="",発注情報!P152=0),"",発注情報!P152))</f>
        <v/>
      </c>
      <c r="H47" s="220" t="str">
        <f>IF(ISERROR(発注情報!Q152)=TRUE,"",IF(OR(発注情報!Q152="",発注情報!Q152=0),"",発注情報!Q152))</f>
        <v/>
      </c>
      <c r="I47" s="167" t="str">
        <f>IF(ISERROR(発注情報!R296)=TRUE,"",IF(OR(発注情報!R296="",発注情報!R296=0),"",発注情報!R296))</f>
        <v/>
      </c>
      <c r="J47" s="163" t="str">
        <f>IF(ISERROR(発注情報!S296)=TRUE,"",IF(OR(発注情報!S296="",発注情報!S296=0),"",発注情報!S296))</f>
        <v/>
      </c>
      <c r="K47" s="164" t="str">
        <f>IF(ISERROR(発注情報!T296)=TRUE,"",IF(OR(発注情報!T296="",発注情報!T296=0),"",IF($C47="","",発注情報!T296)))</f>
        <v/>
      </c>
      <c r="L47" s="164" t="str">
        <f>IF(ISERROR(発注情報!U296)=TRUE,"",IF(OR(発注情報!U296="",発注情報!U296=0),"",IF($C47="","",発注情報!U296)))</f>
        <v/>
      </c>
      <c r="M47" s="164" t="str">
        <f>IF(ISERROR(発注情報!V296)=TRUE,"",IF(OR(発注情報!V296="",発注情報!V296=0),"",IF($C47="","",発注情報!V296)))</f>
        <v/>
      </c>
      <c r="N47" s="164" t="str">
        <f>IF(ISERROR(発注情報!W296)=TRUE,"",IF(OR(発注情報!W296="",発注情報!W296=0),"",IF($C47="","",発注情報!W296)))</f>
        <v/>
      </c>
      <c r="O47" s="164" t="str">
        <f>IF(ISERROR(発注情報!X296)=TRUE,"",IF(OR(発注情報!X296="",発注情報!X296=0),"",IF($C47="","",発注情報!X296)))</f>
        <v/>
      </c>
      <c r="P47" s="164" t="str">
        <f>IF(ISERROR(発注情報!Y296)=TRUE,"",IF(OR(発注情報!Y296="",発注情報!Y296=0),"",IF($C47="","",発注情報!Y296)))</f>
        <v/>
      </c>
      <c r="Q47" s="164" t="str">
        <f>IF(ISERROR(発注情報!Z296)=TRUE,"",IF(OR(発注情報!Z296="",発注情報!Z296=0),"",IF($C47="","",発注情報!Z296)))</f>
        <v/>
      </c>
      <c r="R47" s="164" t="str">
        <f>IF(ISERROR(発注情報!AA296)=TRUE,"",IF(OR(発注情報!AA296="",発注情報!AA296=0),"",IF($C47="","",発注情報!AA296)))</f>
        <v/>
      </c>
      <c r="S47" s="164" t="str">
        <f>IF(ISERROR(発注情報!AB296)=TRUE,"",IF(OR(発注情報!AB296="",発注情報!AB296=0),"",IF($C47="","",発注情報!AB296)))</f>
        <v/>
      </c>
      <c r="T47" s="164" t="str">
        <f>IF(ISERROR(発注情報!AC296)=TRUE,"",IF(OR(発注情報!AC296="",発注情報!AC296=0),"",IF($C47="","",発注情報!AC296)))</f>
        <v/>
      </c>
      <c r="U47" s="164" t="str">
        <f>IF(ISERROR(発注情報!AD296)=TRUE,"",IF(OR(発注情報!AD296="",発注情報!AD296=0),"",IF($C47="","",発注情報!AD296)))</f>
        <v/>
      </c>
      <c r="V47" s="164" t="str">
        <f>IF(ISERROR(発注情報!AE296)=TRUE,"",IF(OR(発注情報!AE296="",発注情報!AE296=0),"",IF($C47="","",発注情報!AE296)))</f>
        <v/>
      </c>
      <c r="W47" s="164" t="str">
        <f>IF(ISERROR(発注情報!AF296)=TRUE,"",IF(OR(発注情報!AF296="",発注情報!AF296=0),"",IF($C47="","",発注情報!AF296)))</f>
        <v/>
      </c>
      <c r="X47" s="164" t="str">
        <f>IF(ISERROR(発注情報!AG296)=TRUE,"",IF(OR(発注情報!AG296="",発注情報!AG296=0),"",IF($C47="","",発注情報!AG296)))</f>
        <v/>
      </c>
      <c r="Y47" s="164" t="str">
        <f>IF(ISERROR(発注情報!AH296)=TRUE,"",IF(OR(発注情報!AH296="",発注情報!AH296=0),"",IF($C47="","",発注情報!AH296)))</f>
        <v/>
      </c>
      <c r="Z47" s="164" t="str">
        <f>IF(ISERROR(発注情報!AI296)=TRUE,"",IF(OR(発注情報!AI296="",発注情報!AI296=0),"",IF($C47="","",発注情報!AI296)))</f>
        <v/>
      </c>
      <c r="AA47" s="164" t="str">
        <f>IF(ISERROR(発注情報!AJ296)=TRUE,"",IF(OR(発注情報!AJ296="",発注情報!AJ296=0),"",IF($C47="","",発注情報!AJ296)))</f>
        <v/>
      </c>
      <c r="AB47" s="164" t="str">
        <f>IF(ISERROR(発注情報!AK296)=TRUE,"",IF(OR(発注情報!AK296="",発注情報!AK296=0),"",IF($C47="","",発注情報!AK296)))</f>
        <v/>
      </c>
      <c r="AC47" s="164" t="str">
        <f>IF(ISERROR(発注情報!AL296)=TRUE,"",IF(OR(発注情報!AL296="",発注情報!AL296=0),"",IF($C47="","",発注情報!AL296)))</f>
        <v/>
      </c>
      <c r="AD47" s="164" t="str">
        <f>IF(ISERROR(発注情報!AM296)=TRUE,"",IF(OR(発注情報!AM296="",発注情報!AM296=0),"",IF($C47="","",発注情報!AM296)))</f>
        <v/>
      </c>
      <c r="AE47" s="164" t="str">
        <f>IF(ISERROR(発注情報!AN296)=TRUE,"",IF(OR(発注情報!AN296="",発注情報!AN296=0),"",IF($C47="","",発注情報!AN296)))</f>
        <v/>
      </c>
      <c r="AF47" s="164" t="str">
        <f>IF(ISERROR(発注情報!AO296)=TRUE,"",IF(OR(発注情報!AO296="",発注情報!AO296=0),"",IF($C47="","",発注情報!AO296)))</f>
        <v/>
      </c>
      <c r="AG47" s="164" t="str">
        <f>IF(ISERROR(発注情報!AP296)=TRUE,"",IF(OR(発注情報!AP296="",発注情報!AP296=0),"",IF($C47="","",発注情報!AP296)))</f>
        <v/>
      </c>
      <c r="AH47" s="164" t="str">
        <f>IF(ISERROR(発注情報!AQ296)=TRUE,"",IF(OR(発注情報!AQ296="",発注情報!AQ296=0),"",IF($C47="","",発注情報!AQ296)))</f>
        <v/>
      </c>
      <c r="AI47" s="167" t="str">
        <f>IF(ISERROR(発注情報!AR296)=TRUE,"",IF(OR(発注情報!AR296="",発注情報!AR296=0),"",発注情報!AR296))</f>
        <v/>
      </c>
      <c r="AJ47" s="163" t="str">
        <f>IF(ISERROR(発注情報!AS296)=TRUE,"",IF(OR(発注情報!AS296="",発注情報!AS296=0),"",発注情報!AS296))</f>
        <v/>
      </c>
    </row>
    <row r="48" spans="1:58" ht="16.5" customHeight="1" x14ac:dyDescent="0.15">
      <c r="A48" s="910"/>
      <c r="B48" s="149" t="str">
        <f t="shared" si="2"/>
        <v/>
      </c>
      <c r="C48" s="155" t="str">
        <f>IF(ISERROR(発注情報!L297)=TRUE,"",IF(OR(発注情報!L297="",発注情報!L297=0),"",IF(OR(発注情報!L297=発注情報!$L$112,発注情報!L297=発注情報!$L$113,発注情報!L297=発注情報!$L$114,発注情報!L297=発注情報!$L$115,発注情報!L297=発注情報!$L$116,発注情報!L297=発注情報!$L$117,発注情報!L297=発注情報!$L$118,発注情報!L297=発注情報!$L$119,発注情報!L297=発注情報!$L$120,発注情報!L297=発注情報!$L$121,発注情報!L297=発注情報!$L$122,発注情報!L297=発注情報!$L$123,発注情報!L297=発注情報!$L$124,発注情報!L297=発注情報!$L$125,発注情報!L297=発注情報!$L$126,発注情報!L297=発注情報!$L$127,発注情報!L297=発注情報!$L$128,発注情報!L297=発注情報!$L$139,発注情報!L297=発注情報!$L$130,発注情報!L297=発注情報!$L$131,発注情報!L297=発注情報!$L$132,発注情報!L297=発注情報!$L$133,発注情報!L297=発注情報!$L$134,発注情報!L297=発注情報!$L$135,発注情報!L297=発注情報!$L$136,),"",IF(発注情報!K296=発注情報!$K$76,発注情報!L297&amp;" (SUP.)",IF(発注情報!K296=発注情報!$K$77,発注情報!L297&amp;" (EXH.)",発注情報!L297)))))</f>
        <v/>
      </c>
      <c r="D48" s="151" t="str">
        <f>IF(ISERROR(発注情報!M297)=TRUE,"",IF(OR(発注情報!M297="",発注情報!M297=0),"",IF($C48="","",発注情報!M297)))</f>
        <v/>
      </c>
      <c r="E48" s="151" t="str">
        <f>IF(D48="","",D48*発注情報!$D$2)</f>
        <v/>
      </c>
      <c r="F48" s="220" t="str">
        <f>IF(ISERROR(発注情報!O153)=TRUE,"",IF(OR(発注情報!O153="",発注情報!O153=0),"",発注情報!O153))</f>
        <v/>
      </c>
      <c r="G48" s="220" t="str">
        <f>IF(ISERROR(発注情報!P153)=TRUE,"",IF(OR(発注情報!P153="",発注情報!P153=0),"",発注情報!P153))</f>
        <v/>
      </c>
      <c r="H48" s="220" t="str">
        <f>IF(ISERROR(発注情報!Q153)=TRUE,"",IF(OR(発注情報!Q153="",発注情報!Q153=0),"",発注情報!Q153))</f>
        <v/>
      </c>
      <c r="I48" s="167" t="str">
        <f>IF(ISERROR(発注情報!R297)=TRUE,"",IF(OR(発注情報!R297="",発注情報!R297=0),"",発注情報!R297))</f>
        <v/>
      </c>
      <c r="J48" s="163" t="str">
        <f>IF(ISERROR(発注情報!S297)=TRUE,"",IF(OR(発注情報!S297="",発注情報!S297=0),"",発注情報!S297))</f>
        <v/>
      </c>
      <c r="K48" s="164" t="str">
        <f>IF(ISERROR(発注情報!T297)=TRUE,"",IF(OR(発注情報!T297="",発注情報!T297=0),"",IF($C48="","",発注情報!T297)))</f>
        <v/>
      </c>
      <c r="L48" s="164" t="str">
        <f>IF(ISERROR(発注情報!U297)=TRUE,"",IF(OR(発注情報!U297="",発注情報!U297=0),"",IF($C48="","",発注情報!U297)))</f>
        <v/>
      </c>
      <c r="M48" s="164" t="str">
        <f>IF(ISERROR(発注情報!V297)=TRUE,"",IF(OR(発注情報!V297="",発注情報!V297=0),"",IF($C48="","",発注情報!V297)))</f>
        <v/>
      </c>
      <c r="N48" s="164" t="str">
        <f>IF(ISERROR(発注情報!W297)=TRUE,"",IF(OR(発注情報!W297="",発注情報!W297=0),"",IF($C48="","",発注情報!W297)))</f>
        <v/>
      </c>
      <c r="O48" s="164" t="str">
        <f>IF(ISERROR(発注情報!X297)=TRUE,"",IF(OR(発注情報!X297="",発注情報!X297=0),"",IF($C48="","",発注情報!X297)))</f>
        <v/>
      </c>
      <c r="P48" s="164" t="str">
        <f>IF(ISERROR(発注情報!Y297)=TRUE,"",IF(OR(発注情報!Y297="",発注情報!Y297=0),"",IF($C48="","",発注情報!Y297)))</f>
        <v/>
      </c>
      <c r="Q48" s="164" t="str">
        <f>IF(ISERROR(発注情報!Z297)=TRUE,"",IF(OR(発注情報!Z297="",発注情報!Z297=0),"",IF($C48="","",発注情報!Z297)))</f>
        <v/>
      </c>
      <c r="R48" s="164" t="str">
        <f>IF(ISERROR(発注情報!AA297)=TRUE,"",IF(OR(発注情報!AA297="",発注情報!AA297=0),"",IF($C48="","",発注情報!AA297)))</f>
        <v/>
      </c>
      <c r="S48" s="164" t="str">
        <f>IF(ISERROR(発注情報!AB297)=TRUE,"",IF(OR(発注情報!AB297="",発注情報!AB297=0),"",IF($C48="","",発注情報!AB297)))</f>
        <v/>
      </c>
      <c r="T48" s="164" t="str">
        <f>IF(ISERROR(発注情報!AC297)=TRUE,"",IF(OR(発注情報!AC297="",発注情報!AC297=0),"",IF($C48="","",発注情報!AC297)))</f>
        <v/>
      </c>
      <c r="U48" s="164" t="str">
        <f>IF(ISERROR(発注情報!AD297)=TRUE,"",IF(OR(発注情報!AD297="",発注情報!AD297=0),"",IF($C48="","",発注情報!AD297)))</f>
        <v/>
      </c>
      <c r="V48" s="164" t="str">
        <f>IF(ISERROR(発注情報!AE297)=TRUE,"",IF(OR(発注情報!AE297="",発注情報!AE297=0),"",IF($C48="","",発注情報!AE297)))</f>
        <v/>
      </c>
      <c r="W48" s="164" t="str">
        <f>IF(ISERROR(発注情報!AF297)=TRUE,"",IF(OR(発注情報!AF297="",発注情報!AF297=0),"",IF($C48="","",発注情報!AF297)))</f>
        <v/>
      </c>
      <c r="X48" s="164" t="str">
        <f>IF(ISERROR(発注情報!AG297)=TRUE,"",IF(OR(発注情報!AG297="",発注情報!AG297=0),"",IF($C48="","",発注情報!AG297)))</f>
        <v/>
      </c>
      <c r="Y48" s="164" t="str">
        <f>IF(ISERROR(発注情報!AH297)=TRUE,"",IF(OR(発注情報!AH297="",発注情報!AH297=0),"",IF($C48="","",発注情報!AH297)))</f>
        <v/>
      </c>
      <c r="Z48" s="164" t="str">
        <f>IF(ISERROR(発注情報!AI297)=TRUE,"",IF(OR(発注情報!AI297="",発注情報!AI297=0),"",IF($C48="","",発注情報!AI297)))</f>
        <v/>
      </c>
      <c r="AA48" s="164" t="str">
        <f>IF(ISERROR(発注情報!AJ297)=TRUE,"",IF(OR(発注情報!AJ297="",発注情報!AJ297=0),"",IF($C48="","",発注情報!AJ297)))</f>
        <v/>
      </c>
      <c r="AB48" s="164" t="str">
        <f>IF(ISERROR(発注情報!AK297)=TRUE,"",IF(OR(発注情報!AK297="",発注情報!AK297=0),"",IF($C48="","",発注情報!AK297)))</f>
        <v/>
      </c>
      <c r="AC48" s="164" t="str">
        <f>IF(ISERROR(発注情報!AL297)=TRUE,"",IF(OR(発注情報!AL297="",発注情報!AL297=0),"",IF($C48="","",発注情報!AL297)))</f>
        <v/>
      </c>
      <c r="AD48" s="164" t="str">
        <f>IF(ISERROR(発注情報!AM297)=TRUE,"",IF(OR(発注情報!AM297="",発注情報!AM297=0),"",IF($C48="","",発注情報!AM297)))</f>
        <v/>
      </c>
      <c r="AE48" s="164" t="str">
        <f>IF(ISERROR(発注情報!AN297)=TRUE,"",IF(OR(発注情報!AN297="",発注情報!AN297=0),"",IF($C48="","",発注情報!AN297)))</f>
        <v/>
      </c>
      <c r="AF48" s="164" t="str">
        <f>IF(ISERROR(発注情報!AO297)=TRUE,"",IF(OR(発注情報!AO297="",発注情報!AO297=0),"",IF($C48="","",発注情報!AO297)))</f>
        <v/>
      </c>
      <c r="AG48" s="164" t="str">
        <f>IF(ISERROR(発注情報!AP297)=TRUE,"",IF(OR(発注情報!AP297="",発注情報!AP297=0),"",IF($C48="","",発注情報!AP297)))</f>
        <v/>
      </c>
      <c r="AH48" s="164" t="str">
        <f>IF(ISERROR(発注情報!AQ297)=TRUE,"",IF(OR(発注情報!AQ297="",発注情報!AQ297=0),"",IF($C48="","",発注情報!AQ297)))</f>
        <v/>
      </c>
      <c r="AI48" s="167" t="str">
        <f>IF(ISERROR(発注情報!AR297)=TRUE,"",IF(OR(発注情報!AR297="",発注情報!AR297=0),"",発注情報!AR297))</f>
        <v/>
      </c>
      <c r="AJ48" s="163" t="str">
        <f>IF(ISERROR(発注情報!AS297)=TRUE,"",IF(OR(発注情報!AS297="",発注情報!AS297=0),"",発注情報!AS297))</f>
        <v/>
      </c>
    </row>
    <row r="49" spans="1:36" ht="16.5" customHeight="1" x14ac:dyDescent="0.15">
      <c r="A49" s="910"/>
      <c r="B49" s="149" t="str">
        <f t="shared" si="2"/>
        <v/>
      </c>
      <c r="C49" s="155" t="str">
        <f>IF(ISERROR(発注情報!L298)=TRUE,"",IF(OR(発注情報!L298="",発注情報!L298=0),"",IF(OR(発注情報!L298=発注情報!$L$112,発注情報!L298=発注情報!$L$113,発注情報!L298=発注情報!$L$114,発注情報!L298=発注情報!$L$115,発注情報!L298=発注情報!$L$116,発注情報!L298=発注情報!$L$117,発注情報!L298=発注情報!$L$118,発注情報!L298=発注情報!$L$119,発注情報!L298=発注情報!$L$120,発注情報!L298=発注情報!$L$121,発注情報!L298=発注情報!$L$122,発注情報!L298=発注情報!$L$123,発注情報!L298=発注情報!$L$124,発注情報!L298=発注情報!$L$125,発注情報!L298=発注情報!$L$126,発注情報!L298=発注情報!$L$127,発注情報!L298=発注情報!$L$128,発注情報!L298=発注情報!$L$139,発注情報!L298=発注情報!$L$130,発注情報!L298=発注情報!$L$131,発注情報!L298=発注情報!$L$132,発注情報!L298=発注情報!$L$133,発注情報!L298=発注情報!$L$134,発注情報!L298=発注情報!$L$135,発注情報!L298=発注情報!$L$136,),"",IF(発注情報!K297=発注情報!$K$76,発注情報!L298&amp;" (SUP.)",IF(発注情報!K297=発注情報!$K$77,発注情報!L298&amp;" (EXH.)",発注情報!L298)))))</f>
        <v/>
      </c>
      <c r="D49" s="151" t="str">
        <f>IF(ISERROR(発注情報!M298)=TRUE,"",IF(OR(発注情報!M298="",発注情報!M298=0),"",IF($C49="","",発注情報!M298)))</f>
        <v/>
      </c>
      <c r="E49" s="151" t="str">
        <f>IF(D49="","",D49*発注情報!$D$2)</f>
        <v/>
      </c>
      <c r="F49" s="220" t="str">
        <f>IF(ISERROR(発注情報!O154)=TRUE,"",IF(OR(発注情報!O154="",発注情報!O154=0),"",発注情報!O154))</f>
        <v/>
      </c>
      <c r="G49" s="220" t="str">
        <f>IF(ISERROR(発注情報!P154)=TRUE,"",IF(OR(発注情報!P154="",発注情報!P154=0),"",発注情報!P154))</f>
        <v/>
      </c>
      <c r="H49" s="220" t="str">
        <f>IF(ISERROR(発注情報!Q154)=TRUE,"",IF(OR(発注情報!Q154="",発注情報!Q154=0),"",発注情報!Q154))</f>
        <v/>
      </c>
      <c r="I49" s="167" t="str">
        <f>IF(ISERROR(発注情報!R298)=TRUE,"",IF(OR(発注情報!R298="",発注情報!R298=0),"",発注情報!R298))</f>
        <v/>
      </c>
      <c r="J49" s="163" t="str">
        <f>IF(ISERROR(発注情報!S298)=TRUE,"",IF(OR(発注情報!S298="",発注情報!S298=0),"",発注情報!S298))</f>
        <v/>
      </c>
      <c r="K49" s="164" t="str">
        <f>IF(ISERROR(発注情報!T298)=TRUE,"",IF(OR(発注情報!T298="",発注情報!T298=0),"",IF($C49="","",発注情報!T298)))</f>
        <v/>
      </c>
      <c r="L49" s="164" t="str">
        <f>IF(ISERROR(発注情報!U298)=TRUE,"",IF(OR(発注情報!U298="",発注情報!U298=0),"",IF($C49="","",発注情報!U298)))</f>
        <v/>
      </c>
      <c r="M49" s="164" t="str">
        <f>IF(ISERROR(発注情報!V298)=TRUE,"",IF(OR(発注情報!V298="",発注情報!V298=0),"",IF($C49="","",発注情報!V298)))</f>
        <v/>
      </c>
      <c r="N49" s="164" t="str">
        <f>IF(ISERROR(発注情報!W298)=TRUE,"",IF(OR(発注情報!W298="",発注情報!W298=0),"",IF($C49="","",発注情報!W298)))</f>
        <v/>
      </c>
      <c r="O49" s="164" t="str">
        <f>IF(ISERROR(発注情報!X298)=TRUE,"",IF(OR(発注情報!X298="",発注情報!X298=0),"",IF($C49="","",発注情報!X298)))</f>
        <v/>
      </c>
      <c r="P49" s="164" t="str">
        <f>IF(ISERROR(発注情報!Y298)=TRUE,"",IF(OR(発注情報!Y298="",発注情報!Y298=0),"",IF($C49="","",発注情報!Y298)))</f>
        <v/>
      </c>
      <c r="Q49" s="164" t="str">
        <f>IF(ISERROR(発注情報!Z298)=TRUE,"",IF(OR(発注情報!Z298="",発注情報!Z298=0),"",IF($C49="","",発注情報!Z298)))</f>
        <v/>
      </c>
      <c r="R49" s="164" t="str">
        <f>IF(ISERROR(発注情報!AA298)=TRUE,"",IF(OR(発注情報!AA298="",発注情報!AA298=0),"",IF($C49="","",発注情報!AA298)))</f>
        <v/>
      </c>
      <c r="S49" s="164" t="str">
        <f>IF(ISERROR(発注情報!AB298)=TRUE,"",IF(OR(発注情報!AB298="",発注情報!AB298=0),"",IF($C49="","",発注情報!AB298)))</f>
        <v/>
      </c>
      <c r="T49" s="164" t="str">
        <f>IF(ISERROR(発注情報!AC298)=TRUE,"",IF(OR(発注情報!AC298="",発注情報!AC298=0),"",IF($C49="","",発注情報!AC298)))</f>
        <v/>
      </c>
      <c r="U49" s="164" t="str">
        <f>IF(ISERROR(発注情報!AD298)=TRUE,"",IF(OR(発注情報!AD298="",発注情報!AD298=0),"",IF($C49="","",発注情報!AD298)))</f>
        <v/>
      </c>
      <c r="V49" s="164" t="str">
        <f>IF(ISERROR(発注情報!AE298)=TRUE,"",IF(OR(発注情報!AE298="",発注情報!AE298=0),"",IF($C49="","",発注情報!AE298)))</f>
        <v/>
      </c>
      <c r="W49" s="164" t="str">
        <f>IF(ISERROR(発注情報!AF298)=TRUE,"",IF(OR(発注情報!AF298="",発注情報!AF298=0),"",IF($C49="","",発注情報!AF298)))</f>
        <v/>
      </c>
      <c r="X49" s="164" t="str">
        <f>IF(ISERROR(発注情報!AG298)=TRUE,"",IF(OR(発注情報!AG298="",発注情報!AG298=0),"",IF($C49="","",発注情報!AG298)))</f>
        <v/>
      </c>
      <c r="Y49" s="164" t="str">
        <f>IF(ISERROR(発注情報!AH298)=TRUE,"",IF(OR(発注情報!AH298="",発注情報!AH298=0),"",IF($C49="","",発注情報!AH298)))</f>
        <v/>
      </c>
      <c r="Z49" s="164" t="str">
        <f>IF(ISERROR(発注情報!AI298)=TRUE,"",IF(OR(発注情報!AI298="",発注情報!AI298=0),"",IF($C49="","",発注情報!AI298)))</f>
        <v/>
      </c>
      <c r="AA49" s="164" t="str">
        <f>IF(ISERROR(発注情報!AJ298)=TRUE,"",IF(OR(発注情報!AJ298="",発注情報!AJ298=0),"",IF($C49="","",発注情報!AJ298)))</f>
        <v/>
      </c>
      <c r="AB49" s="164" t="str">
        <f>IF(ISERROR(発注情報!AK298)=TRUE,"",IF(OR(発注情報!AK298="",発注情報!AK298=0),"",IF($C49="","",発注情報!AK298)))</f>
        <v/>
      </c>
      <c r="AC49" s="164" t="str">
        <f>IF(ISERROR(発注情報!AL298)=TRUE,"",IF(OR(発注情報!AL298="",発注情報!AL298=0),"",IF($C49="","",発注情報!AL298)))</f>
        <v/>
      </c>
      <c r="AD49" s="164" t="str">
        <f>IF(ISERROR(発注情報!AM298)=TRUE,"",IF(OR(発注情報!AM298="",発注情報!AM298=0),"",IF($C49="","",発注情報!AM298)))</f>
        <v/>
      </c>
      <c r="AE49" s="164" t="str">
        <f>IF(ISERROR(発注情報!AN298)=TRUE,"",IF(OR(発注情報!AN298="",発注情報!AN298=0),"",IF($C49="","",発注情報!AN298)))</f>
        <v/>
      </c>
      <c r="AF49" s="164" t="str">
        <f>IF(ISERROR(発注情報!AO298)=TRUE,"",IF(OR(発注情報!AO298="",発注情報!AO298=0),"",IF($C49="","",発注情報!AO298)))</f>
        <v/>
      </c>
      <c r="AG49" s="164" t="str">
        <f>IF(ISERROR(発注情報!AP298)=TRUE,"",IF(OR(発注情報!AP298="",発注情報!AP298=0),"",IF($C49="","",発注情報!AP298)))</f>
        <v/>
      </c>
      <c r="AH49" s="164" t="str">
        <f>IF(ISERROR(発注情報!AQ298)=TRUE,"",IF(OR(発注情報!AQ298="",発注情報!AQ298=0),"",IF($C49="","",発注情報!AQ298)))</f>
        <v/>
      </c>
      <c r="AI49" s="167" t="str">
        <f>IF(ISERROR(発注情報!AR298)=TRUE,"",IF(OR(発注情報!AR298="",発注情報!AR298=0),"",発注情報!AR298))</f>
        <v/>
      </c>
      <c r="AJ49" s="163" t="str">
        <f>IF(ISERROR(発注情報!AS298)=TRUE,"",IF(OR(発注情報!AS298="",発注情報!AS298=0),"",発注情報!AS298))</f>
        <v/>
      </c>
    </row>
    <row r="50" spans="1:36" ht="16.5" customHeight="1" x14ac:dyDescent="0.15">
      <c r="A50" s="910"/>
      <c r="B50" s="149" t="str">
        <f t="shared" si="2"/>
        <v/>
      </c>
      <c r="C50" s="155" t="str">
        <f>IF(ISERROR(発注情報!L299)=TRUE,"",IF(OR(発注情報!L299="",発注情報!L299=0),"",IF(OR(発注情報!L299=発注情報!$L$112,発注情報!L299=発注情報!$L$113,発注情報!L299=発注情報!$L$114,発注情報!L299=発注情報!$L$115,発注情報!L299=発注情報!$L$116,発注情報!L299=発注情報!$L$117,発注情報!L299=発注情報!$L$118,発注情報!L299=発注情報!$L$119,発注情報!L299=発注情報!$L$120,発注情報!L299=発注情報!$L$121,発注情報!L299=発注情報!$L$122,発注情報!L299=発注情報!$L$123,発注情報!L299=発注情報!$L$124,発注情報!L299=発注情報!$L$125,発注情報!L299=発注情報!$L$126,発注情報!L299=発注情報!$L$127,発注情報!L299=発注情報!$L$128,発注情報!L299=発注情報!$L$139,発注情報!L299=発注情報!$L$130,発注情報!L299=発注情報!$L$131,発注情報!L299=発注情報!$L$132,発注情報!L299=発注情報!$L$133,発注情報!L299=発注情報!$L$134,発注情報!L299=発注情報!$L$135,発注情報!L299=発注情報!$L$136,),"",IF(発注情報!K298=発注情報!$K$76,発注情報!L299&amp;" (SUP.)",IF(発注情報!K298=発注情報!$K$77,発注情報!L299&amp;" (EXH.)",発注情報!L299)))))</f>
        <v/>
      </c>
      <c r="D50" s="151" t="str">
        <f>IF(ISERROR(発注情報!M299)=TRUE,"",IF(OR(発注情報!M299="",発注情報!M299=0),"",IF($C50="","",発注情報!M299)))</f>
        <v/>
      </c>
      <c r="E50" s="151" t="str">
        <f>IF(D50="","",D50*発注情報!$D$2)</f>
        <v/>
      </c>
      <c r="F50" s="220" t="str">
        <f>IF(ISERROR(発注情報!O155)=TRUE,"",IF(OR(発注情報!O155="",発注情報!O155=0),"",発注情報!O155))</f>
        <v/>
      </c>
      <c r="G50" s="220" t="str">
        <f>IF(ISERROR(発注情報!P155)=TRUE,"",IF(OR(発注情報!P155="",発注情報!P155=0),"",発注情報!P155))</f>
        <v/>
      </c>
      <c r="H50" s="220" t="str">
        <f>IF(ISERROR(発注情報!Q155)=TRUE,"",IF(OR(発注情報!Q155="",発注情報!Q155=0),"",発注情報!Q155))</f>
        <v/>
      </c>
      <c r="I50" s="167" t="str">
        <f>IF(ISERROR(発注情報!R299)=TRUE,"",IF(OR(発注情報!R299="",発注情報!R299=0),"",発注情報!R299))</f>
        <v/>
      </c>
      <c r="J50" s="163" t="str">
        <f>IF(ISERROR(発注情報!S299)=TRUE,"",IF(OR(発注情報!S299="",発注情報!S299=0),"",発注情報!S299))</f>
        <v/>
      </c>
      <c r="K50" s="164" t="str">
        <f>IF(ISERROR(発注情報!T299)=TRUE,"",IF(OR(発注情報!T299="",発注情報!T299=0),"",IF($C50="","",発注情報!T299)))</f>
        <v/>
      </c>
      <c r="L50" s="164" t="str">
        <f>IF(ISERROR(発注情報!U299)=TRUE,"",IF(OR(発注情報!U299="",発注情報!U299=0),"",IF($C50="","",発注情報!U299)))</f>
        <v/>
      </c>
      <c r="M50" s="164" t="str">
        <f>IF(ISERROR(発注情報!V299)=TRUE,"",IF(OR(発注情報!V299="",発注情報!V299=0),"",IF($C50="","",発注情報!V299)))</f>
        <v/>
      </c>
      <c r="N50" s="164" t="str">
        <f>IF(ISERROR(発注情報!W299)=TRUE,"",IF(OR(発注情報!W299="",発注情報!W299=0),"",IF($C50="","",発注情報!W299)))</f>
        <v/>
      </c>
      <c r="O50" s="164" t="str">
        <f>IF(ISERROR(発注情報!X299)=TRUE,"",IF(OR(発注情報!X299="",発注情報!X299=0),"",IF($C50="","",発注情報!X299)))</f>
        <v/>
      </c>
      <c r="P50" s="164" t="str">
        <f>IF(ISERROR(発注情報!Y299)=TRUE,"",IF(OR(発注情報!Y299="",発注情報!Y299=0),"",IF($C50="","",発注情報!Y299)))</f>
        <v/>
      </c>
      <c r="Q50" s="164" t="str">
        <f>IF(ISERROR(発注情報!Z299)=TRUE,"",IF(OR(発注情報!Z299="",発注情報!Z299=0),"",IF($C50="","",発注情報!Z299)))</f>
        <v/>
      </c>
      <c r="R50" s="164" t="str">
        <f>IF(ISERROR(発注情報!AA299)=TRUE,"",IF(OR(発注情報!AA299="",発注情報!AA299=0),"",IF($C50="","",発注情報!AA299)))</f>
        <v/>
      </c>
      <c r="S50" s="164" t="str">
        <f>IF(ISERROR(発注情報!AB299)=TRUE,"",IF(OR(発注情報!AB299="",発注情報!AB299=0),"",IF($C50="","",発注情報!AB299)))</f>
        <v/>
      </c>
      <c r="T50" s="164" t="str">
        <f>IF(ISERROR(発注情報!AC299)=TRUE,"",IF(OR(発注情報!AC299="",発注情報!AC299=0),"",IF($C50="","",発注情報!AC299)))</f>
        <v/>
      </c>
      <c r="U50" s="164" t="str">
        <f>IF(ISERROR(発注情報!AD299)=TRUE,"",IF(OR(発注情報!AD299="",発注情報!AD299=0),"",IF($C50="","",発注情報!AD299)))</f>
        <v/>
      </c>
      <c r="V50" s="164" t="str">
        <f>IF(ISERROR(発注情報!AE299)=TRUE,"",IF(OR(発注情報!AE299="",発注情報!AE299=0),"",IF($C50="","",発注情報!AE299)))</f>
        <v/>
      </c>
      <c r="W50" s="164" t="str">
        <f>IF(ISERROR(発注情報!AF299)=TRUE,"",IF(OR(発注情報!AF299="",発注情報!AF299=0),"",IF($C50="","",発注情報!AF299)))</f>
        <v/>
      </c>
      <c r="X50" s="164" t="str">
        <f>IF(ISERROR(発注情報!AG299)=TRUE,"",IF(OR(発注情報!AG299="",発注情報!AG299=0),"",IF($C50="","",発注情報!AG299)))</f>
        <v/>
      </c>
      <c r="Y50" s="164" t="str">
        <f>IF(ISERROR(発注情報!AH299)=TRUE,"",IF(OR(発注情報!AH299="",発注情報!AH299=0),"",IF($C50="","",発注情報!AH299)))</f>
        <v/>
      </c>
      <c r="Z50" s="164" t="str">
        <f>IF(ISERROR(発注情報!AI299)=TRUE,"",IF(OR(発注情報!AI299="",発注情報!AI299=0),"",IF($C50="","",発注情報!AI299)))</f>
        <v/>
      </c>
      <c r="AA50" s="164" t="str">
        <f>IF(ISERROR(発注情報!AJ299)=TRUE,"",IF(OR(発注情報!AJ299="",発注情報!AJ299=0),"",IF($C50="","",発注情報!AJ299)))</f>
        <v/>
      </c>
      <c r="AB50" s="164" t="str">
        <f>IF(ISERROR(発注情報!AK299)=TRUE,"",IF(OR(発注情報!AK299="",発注情報!AK299=0),"",IF($C50="","",発注情報!AK299)))</f>
        <v/>
      </c>
      <c r="AC50" s="164" t="str">
        <f>IF(ISERROR(発注情報!AL299)=TRUE,"",IF(OR(発注情報!AL299="",発注情報!AL299=0),"",IF($C50="","",発注情報!AL299)))</f>
        <v/>
      </c>
      <c r="AD50" s="164" t="str">
        <f>IF(ISERROR(発注情報!AM299)=TRUE,"",IF(OR(発注情報!AM299="",発注情報!AM299=0),"",IF($C50="","",発注情報!AM299)))</f>
        <v/>
      </c>
      <c r="AE50" s="164" t="str">
        <f>IF(ISERROR(発注情報!AN299)=TRUE,"",IF(OR(発注情報!AN299="",発注情報!AN299=0),"",IF($C50="","",発注情報!AN299)))</f>
        <v/>
      </c>
      <c r="AF50" s="164" t="str">
        <f>IF(ISERROR(発注情報!AO299)=TRUE,"",IF(OR(発注情報!AO299="",発注情報!AO299=0),"",IF($C50="","",発注情報!AO299)))</f>
        <v/>
      </c>
      <c r="AG50" s="164" t="str">
        <f>IF(ISERROR(発注情報!AP299)=TRUE,"",IF(OR(発注情報!AP299="",発注情報!AP299=0),"",IF($C50="","",発注情報!AP299)))</f>
        <v/>
      </c>
      <c r="AH50" s="164" t="str">
        <f>IF(ISERROR(発注情報!AQ299)=TRUE,"",IF(OR(発注情報!AQ299="",発注情報!AQ299=0),"",IF($C50="","",発注情報!AQ299)))</f>
        <v/>
      </c>
      <c r="AI50" s="167" t="str">
        <f>IF(ISERROR(発注情報!AR299)=TRUE,"",IF(OR(発注情報!AR299="",発注情報!AR299=0),"",発注情報!AR299))</f>
        <v/>
      </c>
      <c r="AJ50" s="163" t="str">
        <f>IF(ISERROR(発注情報!AS299)=TRUE,"",IF(OR(発注情報!AS299="",発注情報!AS299=0),"",発注情報!AS299))</f>
        <v/>
      </c>
    </row>
    <row r="51" spans="1:36" ht="16.5" customHeight="1" x14ac:dyDescent="0.15">
      <c r="A51" s="910"/>
      <c r="B51" s="149" t="str">
        <f t="shared" si="2"/>
        <v/>
      </c>
      <c r="C51" s="155" t="str">
        <f>IF(ISERROR(発注情報!L300)=TRUE,"",IF(OR(発注情報!L300="",発注情報!L300=0),"",IF(OR(発注情報!L300=発注情報!$L$112,発注情報!L300=発注情報!$L$113,発注情報!L300=発注情報!$L$114,発注情報!L300=発注情報!$L$115,発注情報!L300=発注情報!$L$116,発注情報!L300=発注情報!$L$117,発注情報!L300=発注情報!$L$118,発注情報!L300=発注情報!$L$119,発注情報!L300=発注情報!$L$120,発注情報!L300=発注情報!$L$121,発注情報!L300=発注情報!$L$122,発注情報!L300=発注情報!$L$123,発注情報!L300=発注情報!$L$124,発注情報!L300=発注情報!$L$125,発注情報!L300=発注情報!$L$126,発注情報!L300=発注情報!$L$127,発注情報!L300=発注情報!$L$128,発注情報!L300=発注情報!$L$139,発注情報!L300=発注情報!$L$130,発注情報!L300=発注情報!$L$131,発注情報!L300=発注情報!$L$132,発注情報!L300=発注情報!$L$133,発注情報!L300=発注情報!$L$134,発注情報!L300=発注情報!$L$135,発注情報!L300=発注情報!$L$136,),"",IF(発注情報!K299=発注情報!$K$76,発注情報!L300&amp;" (SUP.)",IF(発注情報!K299=発注情報!$K$77,発注情報!L300&amp;" (EXH.)",発注情報!L300)))))</f>
        <v/>
      </c>
      <c r="D51" s="151" t="str">
        <f>IF(ISERROR(発注情報!M300)=TRUE,"",IF(OR(発注情報!M300="",発注情報!M300=0),"",IF($C51="","",発注情報!M300)))</f>
        <v/>
      </c>
      <c r="E51" s="151" t="str">
        <f>IF(D51="","",D51*発注情報!$D$2)</f>
        <v/>
      </c>
      <c r="F51" s="220" t="str">
        <f>IF(ISERROR(発注情報!O156)=TRUE,"",IF(OR(発注情報!O156="",発注情報!O156=0),"",発注情報!O156))</f>
        <v/>
      </c>
      <c r="G51" s="220" t="str">
        <f>IF(ISERROR(発注情報!P156)=TRUE,"",IF(OR(発注情報!P156="",発注情報!P156=0),"",発注情報!P156))</f>
        <v/>
      </c>
      <c r="H51" s="220" t="str">
        <f>IF(ISERROR(発注情報!Q156)=TRUE,"",IF(OR(発注情報!Q156="",発注情報!Q156=0),"",発注情報!Q156))</f>
        <v/>
      </c>
      <c r="I51" s="167" t="str">
        <f>IF(ISERROR(発注情報!R300)=TRUE,"",IF(OR(発注情報!R300="",発注情報!R300=0),"",発注情報!R300))</f>
        <v/>
      </c>
      <c r="J51" s="163" t="str">
        <f>IF(ISERROR(発注情報!S300)=TRUE,"",IF(OR(発注情報!S300="",発注情報!S300=0),"",発注情報!S300))</f>
        <v/>
      </c>
      <c r="K51" s="164" t="str">
        <f>IF(ISERROR(発注情報!T300)=TRUE,"",IF(OR(発注情報!T300="",発注情報!T300=0),"",IF($C51="","",発注情報!T300)))</f>
        <v/>
      </c>
      <c r="L51" s="164" t="str">
        <f>IF(ISERROR(発注情報!U300)=TRUE,"",IF(OR(発注情報!U300="",発注情報!U300=0),"",IF($C51="","",発注情報!U300)))</f>
        <v/>
      </c>
      <c r="M51" s="164" t="str">
        <f>IF(ISERROR(発注情報!V300)=TRUE,"",IF(OR(発注情報!V300="",発注情報!V300=0),"",IF($C51="","",発注情報!V300)))</f>
        <v/>
      </c>
      <c r="N51" s="164" t="str">
        <f>IF(ISERROR(発注情報!W300)=TRUE,"",IF(OR(発注情報!W300="",発注情報!W300=0),"",IF($C51="","",発注情報!W300)))</f>
        <v/>
      </c>
      <c r="O51" s="164" t="str">
        <f>IF(ISERROR(発注情報!X300)=TRUE,"",IF(OR(発注情報!X300="",発注情報!X300=0),"",IF($C51="","",発注情報!X300)))</f>
        <v/>
      </c>
      <c r="P51" s="164" t="str">
        <f>IF(ISERROR(発注情報!Y300)=TRUE,"",IF(OR(発注情報!Y300="",発注情報!Y300=0),"",IF($C51="","",発注情報!Y300)))</f>
        <v/>
      </c>
      <c r="Q51" s="164" t="str">
        <f>IF(ISERROR(発注情報!Z300)=TRUE,"",IF(OR(発注情報!Z300="",発注情報!Z300=0),"",IF($C51="","",発注情報!Z300)))</f>
        <v/>
      </c>
      <c r="R51" s="164" t="str">
        <f>IF(ISERROR(発注情報!AA300)=TRUE,"",IF(OR(発注情報!AA300="",発注情報!AA300=0),"",IF($C51="","",発注情報!AA300)))</f>
        <v/>
      </c>
      <c r="S51" s="164" t="str">
        <f>IF(ISERROR(発注情報!AB300)=TRUE,"",IF(OR(発注情報!AB300="",発注情報!AB300=0),"",IF($C51="","",発注情報!AB300)))</f>
        <v/>
      </c>
      <c r="T51" s="164" t="str">
        <f>IF(ISERROR(発注情報!AC300)=TRUE,"",IF(OR(発注情報!AC300="",発注情報!AC300=0),"",IF($C51="","",発注情報!AC300)))</f>
        <v/>
      </c>
      <c r="U51" s="164" t="str">
        <f>IF(ISERROR(発注情報!AD300)=TRUE,"",IF(OR(発注情報!AD300="",発注情報!AD300=0),"",IF($C51="","",発注情報!AD300)))</f>
        <v/>
      </c>
      <c r="V51" s="164" t="str">
        <f>IF(ISERROR(発注情報!AE300)=TRUE,"",IF(OR(発注情報!AE300="",発注情報!AE300=0),"",IF($C51="","",発注情報!AE300)))</f>
        <v/>
      </c>
      <c r="W51" s="164" t="str">
        <f>IF(ISERROR(発注情報!AF300)=TRUE,"",IF(OR(発注情報!AF300="",発注情報!AF300=0),"",IF($C51="","",発注情報!AF300)))</f>
        <v/>
      </c>
      <c r="X51" s="164" t="str">
        <f>IF(ISERROR(発注情報!AG300)=TRUE,"",IF(OR(発注情報!AG300="",発注情報!AG300=0),"",IF($C51="","",発注情報!AG300)))</f>
        <v/>
      </c>
      <c r="Y51" s="164" t="str">
        <f>IF(ISERROR(発注情報!AH300)=TRUE,"",IF(OR(発注情報!AH300="",発注情報!AH300=0),"",IF($C51="","",発注情報!AH300)))</f>
        <v/>
      </c>
      <c r="Z51" s="164" t="str">
        <f>IF(ISERROR(発注情報!AI300)=TRUE,"",IF(OR(発注情報!AI300="",発注情報!AI300=0),"",IF($C51="","",発注情報!AI300)))</f>
        <v/>
      </c>
      <c r="AA51" s="164" t="str">
        <f>IF(ISERROR(発注情報!AJ300)=TRUE,"",IF(OR(発注情報!AJ300="",発注情報!AJ300=0),"",IF($C51="","",発注情報!AJ300)))</f>
        <v/>
      </c>
      <c r="AB51" s="164" t="str">
        <f>IF(ISERROR(発注情報!AK300)=TRUE,"",IF(OR(発注情報!AK300="",発注情報!AK300=0),"",IF($C51="","",発注情報!AK300)))</f>
        <v/>
      </c>
      <c r="AC51" s="164" t="str">
        <f>IF(ISERROR(発注情報!AL300)=TRUE,"",IF(OR(発注情報!AL300="",発注情報!AL300=0),"",IF($C51="","",発注情報!AL300)))</f>
        <v/>
      </c>
      <c r="AD51" s="164" t="str">
        <f>IF(ISERROR(発注情報!AM300)=TRUE,"",IF(OR(発注情報!AM300="",発注情報!AM300=0),"",IF($C51="","",発注情報!AM300)))</f>
        <v/>
      </c>
      <c r="AE51" s="164" t="str">
        <f>IF(ISERROR(発注情報!AN300)=TRUE,"",IF(OR(発注情報!AN300="",発注情報!AN300=0),"",IF($C51="","",発注情報!AN300)))</f>
        <v/>
      </c>
      <c r="AF51" s="164" t="str">
        <f>IF(ISERROR(発注情報!AO300)=TRUE,"",IF(OR(発注情報!AO300="",発注情報!AO300=0),"",IF($C51="","",発注情報!AO300)))</f>
        <v/>
      </c>
      <c r="AG51" s="164" t="str">
        <f>IF(ISERROR(発注情報!AP300)=TRUE,"",IF(OR(発注情報!AP300="",発注情報!AP300=0),"",IF($C51="","",発注情報!AP300)))</f>
        <v/>
      </c>
      <c r="AH51" s="164" t="str">
        <f>IF(ISERROR(発注情報!AQ300)=TRUE,"",IF(OR(発注情報!AQ300="",発注情報!AQ300=0),"",IF($C51="","",発注情報!AQ300)))</f>
        <v/>
      </c>
      <c r="AI51" s="167" t="str">
        <f>IF(ISERROR(発注情報!AR300)=TRUE,"",IF(OR(発注情報!AR300="",発注情報!AR300=0),"",発注情報!AR300))</f>
        <v/>
      </c>
      <c r="AJ51" s="163" t="str">
        <f>IF(ISERROR(発注情報!AS300)=TRUE,"",IF(OR(発注情報!AS300="",発注情報!AS300=0),"",発注情報!AS300))</f>
        <v/>
      </c>
    </row>
    <row r="52" spans="1:36" ht="16.5" customHeight="1" x14ac:dyDescent="0.15">
      <c r="A52" s="910"/>
      <c r="B52" s="149" t="str">
        <f t="shared" si="2"/>
        <v/>
      </c>
      <c r="C52" s="155" t="str">
        <f>IF(ISERROR(発注情報!L301)=TRUE,"",IF(OR(発注情報!L301="",発注情報!L301=0),"",IF(OR(発注情報!L301=発注情報!$L$112,発注情報!L301=発注情報!$L$113,発注情報!L301=発注情報!$L$114,発注情報!L301=発注情報!$L$115,発注情報!L301=発注情報!$L$116,発注情報!L301=発注情報!$L$117,発注情報!L301=発注情報!$L$118,発注情報!L301=発注情報!$L$119,発注情報!L301=発注情報!$L$120,発注情報!L301=発注情報!$L$121,発注情報!L301=発注情報!$L$122,発注情報!L301=発注情報!$L$123,発注情報!L301=発注情報!$L$124,発注情報!L301=発注情報!$L$125,発注情報!L301=発注情報!$L$126,発注情報!L301=発注情報!$L$127,発注情報!L301=発注情報!$L$128,発注情報!L301=発注情報!$L$139,発注情報!L301=発注情報!$L$130,発注情報!L301=発注情報!$L$131,発注情報!L301=発注情報!$L$132,発注情報!L301=発注情報!$L$133,発注情報!L301=発注情報!$L$134,発注情報!L301=発注情報!$L$135,発注情報!L301=発注情報!$L$136,),"",IF(発注情報!K300=発注情報!$K$76,発注情報!L301&amp;" (SUP.)",IF(発注情報!K300=発注情報!$K$77,発注情報!L301&amp;" (EXH.)",発注情報!L301)))))</f>
        <v/>
      </c>
      <c r="D52" s="151" t="str">
        <f>IF(ISERROR(発注情報!M301)=TRUE,"",IF(OR(発注情報!M301="",発注情報!M301=0),"",IF($C52="","",発注情報!M301)))</f>
        <v/>
      </c>
      <c r="E52" s="151" t="str">
        <f>IF(D52="","",D52*発注情報!$D$2)</f>
        <v/>
      </c>
      <c r="F52" s="220" t="str">
        <f>IF(ISERROR(発注情報!O157)=TRUE,"",IF(OR(発注情報!O157="",発注情報!O157=0),"",発注情報!O157))</f>
        <v/>
      </c>
      <c r="G52" s="220" t="str">
        <f>IF(ISERROR(発注情報!P157)=TRUE,"",IF(OR(発注情報!P157="",発注情報!P157=0),"",発注情報!P157))</f>
        <v/>
      </c>
      <c r="H52" s="220" t="str">
        <f>IF(ISERROR(発注情報!Q157)=TRUE,"",IF(OR(発注情報!Q157="",発注情報!Q157=0),"",発注情報!Q157))</f>
        <v/>
      </c>
      <c r="I52" s="167" t="str">
        <f>IF(ISERROR(発注情報!R301)=TRUE,"",IF(OR(発注情報!R301="",発注情報!R301=0),"",発注情報!R301))</f>
        <v/>
      </c>
      <c r="J52" s="163" t="str">
        <f>IF(ISERROR(発注情報!S301)=TRUE,"",IF(OR(発注情報!S301="",発注情報!S301=0),"",発注情報!S301))</f>
        <v/>
      </c>
      <c r="K52" s="164" t="str">
        <f>IF(ISERROR(発注情報!T301)=TRUE,"",IF(OR(発注情報!T301="",発注情報!T301=0),"",IF($C52="","",発注情報!T301)))</f>
        <v/>
      </c>
      <c r="L52" s="164" t="str">
        <f>IF(ISERROR(発注情報!U301)=TRUE,"",IF(OR(発注情報!U301="",発注情報!U301=0),"",IF($C52="","",発注情報!U301)))</f>
        <v/>
      </c>
      <c r="M52" s="164" t="str">
        <f>IF(ISERROR(発注情報!V301)=TRUE,"",IF(OR(発注情報!V301="",発注情報!V301=0),"",IF($C52="","",発注情報!V301)))</f>
        <v/>
      </c>
      <c r="N52" s="164" t="str">
        <f>IF(ISERROR(発注情報!W301)=TRUE,"",IF(OR(発注情報!W301="",発注情報!W301=0),"",IF($C52="","",発注情報!W301)))</f>
        <v/>
      </c>
      <c r="O52" s="164" t="str">
        <f>IF(ISERROR(発注情報!X301)=TRUE,"",IF(OR(発注情報!X301="",発注情報!X301=0),"",IF($C52="","",発注情報!X301)))</f>
        <v/>
      </c>
      <c r="P52" s="164" t="str">
        <f>IF(ISERROR(発注情報!Y301)=TRUE,"",IF(OR(発注情報!Y301="",発注情報!Y301=0),"",IF($C52="","",発注情報!Y301)))</f>
        <v/>
      </c>
      <c r="Q52" s="164" t="str">
        <f>IF(ISERROR(発注情報!Z301)=TRUE,"",IF(OR(発注情報!Z301="",発注情報!Z301=0),"",IF($C52="","",発注情報!Z301)))</f>
        <v/>
      </c>
      <c r="R52" s="164" t="str">
        <f>IF(ISERROR(発注情報!AA301)=TRUE,"",IF(OR(発注情報!AA301="",発注情報!AA301=0),"",IF($C52="","",発注情報!AA301)))</f>
        <v/>
      </c>
      <c r="S52" s="164" t="str">
        <f>IF(ISERROR(発注情報!AB301)=TRUE,"",IF(OR(発注情報!AB301="",発注情報!AB301=0),"",IF($C52="","",発注情報!AB301)))</f>
        <v/>
      </c>
      <c r="T52" s="164" t="str">
        <f>IF(ISERROR(発注情報!AC301)=TRUE,"",IF(OR(発注情報!AC301="",発注情報!AC301=0),"",IF($C52="","",発注情報!AC301)))</f>
        <v/>
      </c>
      <c r="U52" s="164" t="str">
        <f>IF(ISERROR(発注情報!AD301)=TRUE,"",IF(OR(発注情報!AD301="",発注情報!AD301=0),"",IF($C52="","",発注情報!AD301)))</f>
        <v/>
      </c>
      <c r="V52" s="164" t="str">
        <f>IF(ISERROR(発注情報!AE301)=TRUE,"",IF(OR(発注情報!AE301="",発注情報!AE301=0),"",IF($C52="","",発注情報!AE301)))</f>
        <v/>
      </c>
      <c r="W52" s="164" t="str">
        <f>IF(ISERROR(発注情報!AF301)=TRUE,"",IF(OR(発注情報!AF301="",発注情報!AF301=0),"",IF($C52="","",発注情報!AF301)))</f>
        <v/>
      </c>
      <c r="X52" s="164" t="str">
        <f>IF(ISERROR(発注情報!AG301)=TRUE,"",IF(OR(発注情報!AG301="",発注情報!AG301=0),"",IF($C52="","",発注情報!AG301)))</f>
        <v/>
      </c>
      <c r="Y52" s="164" t="str">
        <f>IF(ISERROR(発注情報!AH301)=TRUE,"",IF(OR(発注情報!AH301="",発注情報!AH301=0),"",IF($C52="","",発注情報!AH301)))</f>
        <v/>
      </c>
      <c r="Z52" s="164" t="str">
        <f>IF(ISERROR(発注情報!AI301)=TRUE,"",IF(OR(発注情報!AI301="",発注情報!AI301=0),"",IF($C52="","",発注情報!AI301)))</f>
        <v/>
      </c>
      <c r="AA52" s="164" t="str">
        <f>IF(ISERROR(発注情報!AJ301)=TRUE,"",IF(OR(発注情報!AJ301="",発注情報!AJ301=0),"",IF($C52="","",発注情報!AJ301)))</f>
        <v/>
      </c>
      <c r="AB52" s="164" t="str">
        <f>IF(ISERROR(発注情報!AK301)=TRUE,"",IF(OR(発注情報!AK301="",発注情報!AK301=0),"",IF($C52="","",発注情報!AK301)))</f>
        <v/>
      </c>
      <c r="AC52" s="164" t="str">
        <f>IF(ISERROR(発注情報!AL301)=TRUE,"",IF(OR(発注情報!AL301="",発注情報!AL301=0),"",IF($C52="","",発注情報!AL301)))</f>
        <v/>
      </c>
      <c r="AD52" s="164" t="str">
        <f>IF(ISERROR(発注情報!AM301)=TRUE,"",IF(OR(発注情報!AM301="",発注情報!AM301=0),"",IF($C52="","",発注情報!AM301)))</f>
        <v/>
      </c>
      <c r="AE52" s="164" t="str">
        <f>IF(ISERROR(発注情報!AN301)=TRUE,"",IF(OR(発注情報!AN301="",発注情報!AN301=0),"",IF($C52="","",発注情報!AN301)))</f>
        <v/>
      </c>
      <c r="AF52" s="164" t="str">
        <f>IF(ISERROR(発注情報!AO301)=TRUE,"",IF(OR(発注情報!AO301="",発注情報!AO301=0),"",IF($C52="","",発注情報!AO301)))</f>
        <v/>
      </c>
      <c r="AG52" s="164" t="str">
        <f>IF(ISERROR(発注情報!AP301)=TRUE,"",IF(OR(発注情報!AP301="",発注情報!AP301=0),"",IF($C52="","",発注情報!AP301)))</f>
        <v/>
      </c>
      <c r="AH52" s="164" t="str">
        <f>IF(ISERROR(発注情報!AQ301)=TRUE,"",IF(OR(発注情報!AQ301="",発注情報!AQ301=0),"",IF($C52="","",発注情報!AQ301)))</f>
        <v/>
      </c>
      <c r="AI52" s="167" t="str">
        <f>IF(ISERROR(発注情報!AR301)=TRUE,"",IF(OR(発注情報!AR301="",発注情報!AR301=0),"",発注情報!AR301))</f>
        <v/>
      </c>
      <c r="AJ52" s="163" t="str">
        <f>IF(ISERROR(発注情報!AS301)=TRUE,"",IF(OR(発注情報!AS301="",発注情報!AS301=0),"",発注情報!AS301))</f>
        <v/>
      </c>
    </row>
    <row r="53" spans="1:36" ht="16.5" customHeight="1" x14ac:dyDescent="0.15">
      <c r="A53" s="910"/>
      <c r="B53" s="149" t="str">
        <f t="shared" si="2"/>
        <v/>
      </c>
      <c r="C53" s="155" t="str">
        <f>IF(ISERROR(発注情報!L302)=TRUE,"",IF(OR(発注情報!L302="",発注情報!L302=0),"",IF(OR(発注情報!L302=発注情報!$L$112,発注情報!L302=発注情報!$L$113,発注情報!L302=発注情報!$L$114,発注情報!L302=発注情報!$L$115,発注情報!L302=発注情報!$L$116,発注情報!L302=発注情報!$L$117,発注情報!L302=発注情報!$L$118,発注情報!L302=発注情報!$L$119,発注情報!L302=発注情報!$L$120,発注情報!L302=発注情報!$L$121,発注情報!L302=発注情報!$L$122,発注情報!L302=発注情報!$L$123,発注情報!L302=発注情報!$L$124,発注情報!L302=発注情報!$L$125,発注情報!L302=発注情報!$L$126,発注情報!L302=発注情報!$L$127,発注情報!L302=発注情報!$L$128,発注情報!L302=発注情報!$L$139,発注情報!L302=発注情報!$L$130,発注情報!L302=発注情報!$L$131,発注情報!L302=発注情報!$L$132,発注情報!L302=発注情報!$L$133,発注情報!L302=発注情報!$L$134,発注情報!L302=発注情報!$L$135,発注情報!L302=発注情報!$L$136,),"",IF(発注情報!K301=発注情報!$K$76,発注情報!L302&amp;" (SUP.)",IF(発注情報!K301=発注情報!$K$77,発注情報!L302&amp;" (EXH.)",発注情報!L302)))))</f>
        <v/>
      </c>
      <c r="D53" s="151" t="str">
        <f>IF(ISERROR(発注情報!M302)=TRUE,"",IF(OR(発注情報!M302="",発注情報!M302=0),"",IF($C53="","",発注情報!M302)))</f>
        <v/>
      </c>
      <c r="E53" s="151" t="str">
        <f>IF(D53="","",D53*発注情報!$D$2)</f>
        <v/>
      </c>
      <c r="F53" s="220" t="str">
        <f>IF(ISERROR(発注情報!O158)=TRUE,"",IF(OR(発注情報!O158="",発注情報!O158=0),"",発注情報!O158))</f>
        <v/>
      </c>
      <c r="G53" s="220" t="str">
        <f>IF(ISERROR(発注情報!P158)=TRUE,"",IF(OR(発注情報!P158="",発注情報!P158=0),"",発注情報!P158))</f>
        <v/>
      </c>
      <c r="H53" s="220" t="str">
        <f>IF(ISERROR(発注情報!Q158)=TRUE,"",IF(OR(発注情報!Q158="",発注情報!Q158=0),"",発注情報!Q158))</f>
        <v/>
      </c>
      <c r="I53" s="167" t="str">
        <f>IF(ISERROR(発注情報!R302)=TRUE,"",IF(OR(発注情報!R302="",発注情報!R302=0),"",発注情報!R302))</f>
        <v/>
      </c>
      <c r="J53" s="163" t="str">
        <f>IF(ISERROR(発注情報!S302)=TRUE,"",IF(OR(発注情報!S302="",発注情報!S302=0),"",発注情報!S302))</f>
        <v/>
      </c>
      <c r="K53" s="164" t="str">
        <f>IF(ISERROR(発注情報!T302)=TRUE,"",IF(OR(発注情報!T302="",発注情報!T302=0),"",IF($C53="","",発注情報!T302)))</f>
        <v/>
      </c>
      <c r="L53" s="164" t="str">
        <f>IF(ISERROR(発注情報!U302)=TRUE,"",IF(OR(発注情報!U302="",発注情報!U302=0),"",IF($C53="","",発注情報!U302)))</f>
        <v/>
      </c>
      <c r="M53" s="164" t="str">
        <f>IF(ISERROR(発注情報!V302)=TRUE,"",IF(OR(発注情報!V302="",発注情報!V302=0),"",IF($C53="","",発注情報!V302)))</f>
        <v/>
      </c>
      <c r="N53" s="164" t="str">
        <f>IF(ISERROR(発注情報!W302)=TRUE,"",IF(OR(発注情報!W302="",発注情報!W302=0),"",IF($C53="","",発注情報!W302)))</f>
        <v/>
      </c>
      <c r="O53" s="164" t="str">
        <f>IF(ISERROR(発注情報!X302)=TRUE,"",IF(OR(発注情報!X302="",発注情報!X302=0),"",IF($C53="","",発注情報!X302)))</f>
        <v/>
      </c>
      <c r="P53" s="164" t="str">
        <f>IF(ISERROR(発注情報!Y302)=TRUE,"",IF(OR(発注情報!Y302="",発注情報!Y302=0),"",IF($C53="","",発注情報!Y302)))</f>
        <v/>
      </c>
      <c r="Q53" s="164" t="str">
        <f>IF(ISERROR(発注情報!Z302)=TRUE,"",IF(OR(発注情報!Z302="",発注情報!Z302=0),"",IF($C53="","",発注情報!Z302)))</f>
        <v/>
      </c>
      <c r="R53" s="164" t="str">
        <f>IF(ISERROR(発注情報!AA302)=TRUE,"",IF(OR(発注情報!AA302="",発注情報!AA302=0),"",IF($C53="","",発注情報!AA302)))</f>
        <v/>
      </c>
      <c r="S53" s="164" t="str">
        <f>IF(ISERROR(発注情報!AB302)=TRUE,"",IF(OR(発注情報!AB302="",発注情報!AB302=0),"",IF($C53="","",発注情報!AB302)))</f>
        <v/>
      </c>
      <c r="T53" s="164" t="str">
        <f>IF(ISERROR(発注情報!AC302)=TRUE,"",IF(OR(発注情報!AC302="",発注情報!AC302=0),"",IF($C53="","",発注情報!AC302)))</f>
        <v/>
      </c>
      <c r="U53" s="164" t="str">
        <f>IF(ISERROR(発注情報!AD302)=TRUE,"",IF(OR(発注情報!AD302="",発注情報!AD302=0),"",IF($C53="","",発注情報!AD302)))</f>
        <v/>
      </c>
      <c r="V53" s="164" t="str">
        <f>IF(ISERROR(発注情報!AE302)=TRUE,"",IF(OR(発注情報!AE302="",発注情報!AE302=0),"",IF($C53="","",発注情報!AE302)))</f>
        <v/>
      </c>
      <c r="W53" s="164" t="str">
        <f>IF(ISERROR(発注情報!AF302)=TRUE,"",IF(OR(発注情報!AF302="",発注情報!AF302=0),"",IF($C53="","",発注情報!AF302)))</f>
        <v/>
      </c>
      <c r="X53" s="164" t="str">
        <f>IF(ISERROR(発注情報!AG302)=TRUE,"",IF(OR(発注情報!AG302="",発注情報!AG302=0),"",IF($C53="","",発注情報!AG302)))</f>
        <v/>
      </c>
      <c r="Y53" s="164" t="str">
        <f>IF(ISERROR(発注情報!AH302)=TRUE,"",IF(OR(発注情報!AH302="",発注情報!AH302=0),"",IF($C53="","",発注情報!AH302)))</f>
        <v/>
      </c>
      <c r="Z53" s="164" t="str">
        <f>IF(ISERROR(発注情報!AI302)=TRUE,"",IF(OR(発注情報!AI302="",発注情報!AI302=0),"",IF($C53="","",発注情報!AI302)))</f>
        <v/>
      </c>
      <c r="AA53" s="164" t="str">
        <f>IF(ISERROR(発注情報!AJ302)=TRUE,"",IF(OR(発注情報!AJ302="",発注情報!AJ302=0),"",IF($C53="","",発注情報!AJ302)))</f>
        <v/>
      </c>
      <c r="AB53" s="164" t="str">
        <f>IF(ISERROR(発注情報!AK302)=TRUE,"",IF(OR(発注情報!AK302="",発注情報!AK302=0),"",IF($C53="","",発注情報!AK302)))</f>
        <v/>
      </c>
      <c r="AC53" s="164" t="str">
        <f>IF(ISERROR(発注情報!AL302)=TRUE,"",IF(OR(発注情報!AL302="",発注情報!AL302=0),"",IF($C53="","",発注情報!AL302)))</f>
        <v/>
      </c>
      <c r="AD53" s="164" t="str">
        <f>IF(ISERROR(発注情報!AM302)=TRUE,"",IF(OR(発注情報!AM302="",発注情報!AM302=0),"",IF($C53="","",発注情報!AM302)))</f>
        <v/>
      </c>
      <c r="AE53" s="164" t="str">
        <f>IF(ISERROR(発注情報!AN302)=TRUE,"",IF(OR(発注情報!AN302="",発注情報!AN302=0),"",IF($C53="","",発注情報!AN302)))</f>
        <v/>
      </c>
      <c r="AF53" s="164" t="str">
        <f>IF(ISERROR(発注情報!AO302)=TRUE,"",IF(OR(発注情報!AO302="",発注情報!AO302=0),"",IF($C53="","",発注情報!AO302)))</f>
        <v/>
      </c>
      <c r="AG53" s="164" t="str">
        <f>IF(ISERROR(発注情報!AP302)=TRUE,"",IF(OR(発注情報!AP302="",発注情報!AP302=0),"",IF($C53="","",発注情報!AP302)))</f>
        <v/>
      </c>
      <c r="AH53" s="164" t="str">
        <f>IF(ISERROR(発注情報!AQ302)=TRUE,"",IF(OR(発注情報!AQ302="",発注情報!AQ302=0),"",IF($C53="","",発注情報!AQ302)))</f>
        <v/>
      </c>
      <c r="AI53" s="167" t="str">
        <f>IF(ISERROR(発注情報!AR302)=TRUE,"",IF(OR(発注情報!AR302="",発注情報!AR302=0),"",発注情報!AR302))</f>
        <v/>
      </c>
      <c r="AJ53" s="163" t="str">
        <f>IF(ISERROR(発注情報!AS302)=TRUE,"",IF(OR(発注情報!AS302="",発注情報!AS302=0),"",発注情報!AS302))</f>
        <v/>
      </c>
    </row>
    <row r="54" spans="1:36" ht="16.5" customHeight="1" x14ac:dyDescent="0.15">
      <c r="A54" s="911"/>
      <c r="B54" s="149" t="str">
        <f t="shared" si="2"/>
        <v/>
      </c>
      <c r="C54" s="155" t="str">
        <f>IF(ISERROR(発注情報!L303)=TRUE,"",IF(OR(発注情報!L303="",発注情報!L303=0),"",IF(OR(発注情報!L303=発注情報!$L$112,発注情報!L303=発注情報!$L$113,発注情報!L303=発注情報!$L$114,発注情報!L303=発注情報!$L$115,発注情報!L303=発注情報!$L$116,発注情報!L303=発注情報!$L$117,発注情報!L303=発注情報!$L$118,発注情報!L303=発注情報!$L$119,発注情報!L303=発注情報!$L$120,発注情報!L303=発注情報!$L$121,発注情報!L303=発注情報!$L$122,発注情報!L303=発注情報!$L$123,発注情報!L303=発注情報!$L$124,発注情報!L303=発注情報!$L$125,発注情報!L303=発注情報!$L$126,発注情報!L303=発注情報!$L$127,発注情報!L303=発注情報!$L$128,発注情報!L303=発注情報!$L$139,発注情報!L303=発注情報!$L$130,発注情報!L303=発注情報!$L$131,発注情報!L303=発注情報!$L$132,発注情報!L303=発注情報!$L$133,発注情報!L303=発注情報!$L$134,発注情報!L303=発注情報!$L$135,発注情報!L303=発注情報!$L$136,),"",IF(発注情報!K302=発注情報!$K$76,発注情報!L303&amp;" (SUP.)",IF(発注情報!K302=発注情報!$K$77,発注情報!L303&amp;" (EXH.)",発注情報!L303)))))</f>
        <v/>
      </c>
      <c r="D54" s="151" t="str">
        <f>IF(ISERROR(発注情報!M303)=TRUE,"",IF(OR(発注情報!M303="",発注情報!M303=0),"",IF($C54="","",発注情報!M303)))</f>
        <v/>
      </c>
      <c r="E54" s="151" t="str">
        <f>IF(D54="","",D54*発注情報!$D$2)</f>
        <v/>
      </c>
      <c r="F54" s="220" t="str">
        <f>IF(ISERROR(発注情報!O159)=TRUE,"",IF(OR(発注情報!O159="",発注情報!O159=0),"",発注情報!O159))</f>
        <v/>
      </c>
      <c r="G54" s="220" t="str">
        <f>IF(ISERROR(発注情報!P159)=TRUE,"",IF(OR(発注情報!P159="",発注情報!P159=0),"",発注情報!P159))</f>
        <v/>
      </c>
      <c r="H54" s="220" t="str">
        <f>IF(ISERROR(発注情報!Q159)=TRUE,"",IF(OR(発注情報!Q159="",発注情報!Q159=0),"",発注情報!Q159))</f>
        <v/>
      </c>
      <c r="I54" s="167" t="str">
        <f>IF(ISERROR(発注情報!R303)=TRUE,"",IF(OR(発注情報!R303="",発注情報!R303=0),"",発注情報!R303))</f>
        <v/>
      </c>
      <c r="J54" s="163" t="str">
        <f>IF(ISERROR(発注情報!S303)=TRUE,"",IF(OR(発注情報!S303="",発注情報!S303=0),"",発注情報!S303))</f>
        <v/>
      </c>
      <c r="K54" s="164" t="str">
        <f>IF(ISERROR(発注情報!T303)=TRUE,"",IF(OR(発注情報!T303="",発注情報!T303=0),"",IF($C54="","",発注情報!T303)))</f>
        <v/>
      </c>
      <c r="L54" s="164" t="str">
        <f>IF(ISERROR(発注情報!U303)=TRUE,"",IF(OR(発注情報!U303="",発注情報!U303=0),"",IF($C54="","",発注情報!U303)))</f>
        <v/>
      </c>
      <c r="M54" s="164" t="str">
        <f>IF(ISERROR(発注情報!V303)=TRUE,"",IF(OR(発注情報!V303="",発注情報!V303=0),"",IF($C54="","",発注情報!V303)))</f>
        <v/>
      </c>
      <c r="N54" s="164" t="str">
        <f>IF(ISERROR(発注情報!W303)=TRUE,"",IF(OR(発注情報!W303="",発注情報!W303=0),"",IF($C54="","",発注情報!W303)))</f>
        <v/>
      </c>
      <c r="O54" s="164" t="str">
        <f>IF(ISERROR(発注情報!X303)=TRUE,"",IF(OR(発注情報!X303="",発注情報!X303=0),"",IF($C54="","",発注情報!X303)))</f>
        <v/>
      </c>
      <c r="P54" s="164" t="str">
        <f>IF(ISERROR(発注情報!Y303)=TRUE,"",IF(OR(発注情報!Y303="",発注情報!Y303=0),"",IF($C54="","",発注情報!Y303)))</f>
        <v/>
      </c>
      <c r="Q54" s="164" t="str">
        <f>IF(ISERROR(発注情報!Z303)=TRUE,"",IF(OR(発注情報!Z303="",発注情報!Z303=0),"",IF($C54="","",発注情報!Z303)))</f>
        <v/>
      </c>
      <c r="R54" s="164" t="str">
        <f>IF(ISERROR(発注情報!AA303)=TRUE,"",IF(OR(発注情報!AA303="",発注情報!AA303=0),"",IF($C54="","",発注情報!AA303)))</f>
        <v/>
      </c>
      <c r="S54" s="164" t="str">
        <f>IF(ISERROR(発注情報!AB303)=TRUE,"",IF(OR(発注情報!AB303="",発注情報!AB303=0),"",IF($C54="","",発注情報!AB303)))</f>
        <v/>
      </c>
      <c r="T54" s="164" t="str">
        <f>IF(ISERROR(発注情報!AC303)=TRUE,"",IF(OR(発注情報!AC303="",発注情報!AC303=0),"",IF($C54="","",発注情報!AC303)))</f>
        <v/>
      </c>
      <c r="U54" s="164" t="str">
        <f>IF(ISERROR(発注情報!AD303)=TRUE,"",IF(OR(発注情報!AD303="",発注情報!AD303=0),"",IF($C54="","",発注情報!AD303)))</f>
        <v/>
      </c>
      <c r="V54" s="164" t="str">
        <f>IF(ISERROR(発注情報!AE303)=TRUE,"",IF(OR(発注情報!AE303="",発注情報!AE303=0),"",IF($C54="","",発注情報!AE303)))</f>
        <v/>
      </c>
      <c r="W54" s="164" t="str">
        <f>IF(ISERROR(発注情報!AF303)=TRUE,"",IF(OR(発注情報!AF303="",発注情報!AF303=0),"",IF($C54="","",発注情報!AF303)))</f>
        <v/>
      </c>
      <c r="X54" s="164" t="str">
        <f>IF(ISERROR(発注情報!AG303)=TRUE,"",IF(OR(発注情報!AG303="",発注情報!AG303=0),"",IF($C54="","",発注情報!AG303)))</f>
        <v/>
      </c>
      <c r="Y54" s="164" t="str">
        <f>IF(ISERROR(発注情報!AH303)=TRUE,"",IF(OR(発注情報!AH303="",発注情報!AH303=0),"",IF($C54="","",発注情報!AH303)))</f>
        <v/>
      </c>
      <c r="Z54" s="164" t="str">
        <f>IF(ISERROR(発注情報!AI303)=TRUE,"",IF(OR(発注情報!AI303="",発注情報!AI303=0),"",IF($C54="","",発注情報!AI303)))</f>
        <v/>
      </c>
      <c r="AA54" s="164" t="str">
        <f>IF(ISERROR(発注情報!AJ303)=TRUE,"",IF(OR(発注情報!AJ303="",発注情報!AJ303=0),"",IF($C54="","",発注情報!AJ303)))</f>
        <v/>
      </c>
      <c r="AB54" s="164" t="str">
        <f>IF(ISERROR(発注情報!AK303)=TRUE,"",IF(OR(発注情報!AK303="",発注情報!AK303=0),"",IF($C54="","",発注情報!AK303)))</f>
        <v/>
      </c>
      <c r="AC54" s="164" t="str">
        <f>IF(ISERROR(発注情報!AL303)=TRUE,"",IF(OR(発注情報!AL303="",発注情報!AL303=0),"",IF($C54="","",発注情報!AL303)))</f>
        <v/>
      </c>
      <c r="AD54" s="164" t="str">
        <f>IF(ISERROR(発注情報!AM303)=TRUE,"",IF(OR(発注情報!AM303="",発注情報!AM303=0),"",IF($C54="","",発注情報!AM303)))</f>
        <v/>
      </c>
      <c r="AE54" s="164" t="str">
        <f>IF(ISERROR(発注情報!AN303)=TRUE,"",IF(OR(発注情報!AN303="",発注情報!AN303=0),"",IF($C54="","",発注情報!AN303)))</f>
        <v/>
      </c>
      <c r="AF54" s="164" t="str">
        <f>IF(ISERROR(発注情報!AO303)=TRUE,"",IF(OR(発注情報!AO303="",発注情報!AO303=0),"",IF($C54="","",発注情報!AO303)))</f>
        <v/>
      </c>
      <c r="AG54" s="164" t="str">
        <f>IF(ISERROR(発注情報!AP303)=TRUE,"",IF(OR(発注情報!AP303="",発注情報!AP303=0),"",IF($C54="","",発注情報!AP303)))</f>
        <v/>
      </c>
      <c r="AH54" s="164" t="str">
        <f>IF(ISERROR(発注情報!AQ303)=TRUE,"",IF(OR(発注情報!AQ303="",発注情報!AQ303=0),"",IF($C54="","",発注情報!AQ303)))</f>
        <v/>
      </c>
      <c r="AI54" s="167" t="str">
        <f>IF(ISERROR(発注情報!AR303)=TRUE,"",IF(OR(発注情報!AR303="",発注情報!AR303=0),"",発注情報!AR303))</f>
        <v/>
      </c>
      <c r="AJ54" s="163" t="str">
        <f>IF(ISERROR(発注情報!AS303)=TRUE,"",IF(OR(発注情報!AS303="",発注情報!AS303=0),"",発注情報!AS303))</f>
        <v/>
      </c>
    </row>
    <row r="55" spans="1:36" ht="15.75" customHeight="1" x14ac:dyDescent="0.15">
      <c r="C55" s="12"/>
      <c r="D55" s="12"/>
      <c r="E55" s="12"/>
      <c r="F55" s="12"/>
      <c r="G55" s="12"/>
      <c r="H55" s="12"/>
      <c r="I55" s="12"/>
      <c r="J55" s="12"/>
      <c r="K55" s="21" t="str">
        <f>IF(OR(COUNTIF(K40:AH51,"A'")&gt;0,COUNTIF(K40:AH51,"B'")&gt;0,COUNTIF(K40:AH51,"A'B'")&gt;0),"A'＝上配管形バルブAポート、B'＝上配管形バルブBポート","")</f>
        <v/>
      </c>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row>
    <row r="56" spans="1:36" ht="15.75" customHeight="1" x14ac:dyDescent="0.15">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row>
    <row r="57" spans="1:36" ht="15.75" customHeight="1" x14ac:dyDescent="0.15">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row>
    <row r="58" spans="1:36" ht="15.75" customHeight="1" x14ac:dyDescent="0.15">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row>
    <row r="59" spans="1:36" ht="15.75" customHeight="1" x14ac:dyDescent="0.15">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row>
    <row r="60" spans="1:36" ht="15.75" customHeight="1" x14ac:dyDescent="0.15">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row>
    <row r="61" spans="1:36" ht="15.75" customHeight="1" x14ac:dyDescent="0.15">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row>
    <row r="62" spans="1:36" ht="15.75" customHeight="1" x14ac:dyDescent="0.15">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row>
    <row r="63" spans="1:36" ht="15.75" customHeight="1" x14ac:dyDescent="0.15">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row>
    <row r="64" spans="1:36" ht="15.75" customHeight="1" x14ac:dyDescent="0.15">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row>
    <row r="65" spans="9:36" ht="15.75" customHeight="1" x14ac:dyDescent="0.15">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row>
    <row r="66" spans="9:36" ht="15.75" customHeight="1" x14ac:dyDescent="0.15">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row>
    <row r="67" spans="9:36" ht="17.25" customHeight="1" x14ac:dyDescent="0.15">
      <c r="AI67" s="894" t="str">
        <f>IF(C37="","",$AG$37)</f>
        <v/>
      </c>
      <c r="AJ67" s="894"/>
    </row>
  </sheetData>
  <sheetProtection password="CC67" sheet="1" objects="1" formatCells="0" selectLockedCells="1"/>
  <mergeCells count="40">
    <mergeCell ref="A40:A54"/>
    <mergeCell ref="I26:J26"/>
    <mergeCell ref="AI26:AJ26"/>
    <mergeCell ref="A6:A25"/>
    <mergeCell ref="A27:A35"/>
    <mergeCell ref="AI27:AJ35"/>
    <mergeCell ref="D36:E36"/>
    <mergeCell ref="T27:AH35"/>
    <mergeCell ref="I27:J35"/>
    <mergeCell ref="T36:AH36"/>
    <mergeCell ref="AI67:AJ67"/>
    <mergeCell ref="AI24:AJ24"/>
    <mergeCell ref="AI36:AJ36"/>
    <mergeCell ref="AD2:AE3"/>
    <mergeCell ref="AF2:AJ3"/>
    <mergeCell ref="AI5:AJ5"/>
    <mergeCell ref="J4:AJ4"/>
    <mergeCell ref="W2:X3"/>
    <mergeCell ref="Y2:AC3"/>
    <mergeCell ref="I5:J5"/>
    <mergeCell ref="I39:J39"/>
    <mergeCell ref="AI39:AJ39"/>
    <mergeCell ref="J2:L2"/>
    <mergeCell ref="J3:L3"/>
    <mergeCell ref="E4:I4"/>
    <mergeCell ref="I36:J36"/>
    <mergeCell ref="M2:P2"/>
    <mergeCell ref="T2:V2"/>
    <mergeCell ref="M3:V3"/>
    <mergeCell ref="Q2:S2"/>
    <mergeCell ref="AC1:AH1"/>
    <mergeCell ref="AI1:AJ1"/>
    <mergeCell ref="D1:E1"/>
    <mergeCell ref="AI37:AJ37"/>
    <mergeCell ref="I24:J24"/>
    <mergeCell ref="E2:I3"/>
    <mergeCell ref="P1:R1"/>
    <mergeCell ref="Z1:AB1"/>
    <mergeCell ref="I1:O1"/>
    <mergeCell ref="S1:Y1"/>
  </mergeCells>
  <phoneticPr fontId="2"/>
  <conditionalFormatting sqref="C5">
    <cfRule type="cellIs" dxfId="1" priority="2" stopIfTrue="1" operator="between">
      <formula>$AK$5</formula>
      <formula>$AK$6</formula>
    </cfRule>
  </conditionalFormatting>
  <conditionalFormatting sqref="I6:K23 AI6:AJ23 L7:AH25 I24:I26 AI24:AI26 K24:K35 J25 AJ25 T26:AH26 L26:S35 I36 K36:T36 AI36 I40:AJ54 K55">
    <cfRule type="cellIs" dxfId="0" priority="1" stopIfTrue="1" operator="equal">
      <formula>"&gt;"</formula>
    </cfRule>
  </conditionalFormatting>
  <pageMargins left="0.47" right="0.36" top="0.31" bottom="0.3" header="0.17" footer="0.17"/>
  <pageSetup paperSize="9" orientation="landscape" r:id="rId1"/>
  <headerFooter alignWithMargins="0">
    <oddHeader>&amp;L&amp;8ＳＭＣ株式会社　SY Series マニホールド仕様書&amp;R&amp;8&amp;F　&amp;A　　&amp;P/&amp;N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基本情報</vt:lpstr>
      <vt:lpstr>ベース</vt:lpstr>
      <vt:lpstr>バルブ</vt:lpstr>
      <vt:lpstr>仕様書作成</vt:lpstr>
      <vt:lpstr>I Oユニット部選択</vt:lpstr>
      <vt:lpstr>発注情報</vt:lpstr>
      <vt:lpstr>御発注用仕様書</vt:lpstr>
      <vt:lpstr>'I Oユニット部選択'!Print_Area</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dc:creator>
  <cp:lastModifiedBy>Miyata Norimichi</cp:lastModifiedBy>
  <cp:lastPrinted>2025-03-05T00:42:19Z</cp:lastPrinted>
  <dcterms:created xsi:type="dcterms:W3CDTF">2009-11-25T00:43:57Z</dcterms:created>
  <dcterms:modified xsi:type="dcterms:W3CDTF">2025-03-05T00:42:21Z</dcterms:modified>
</cp:coreProperties>
</file>