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1S_EX250-d\"/>
    </mc:Choice>
  </mc:AlternateContent>
  <xr:revisionPtr revIDLastSave="0" documentId="13_ncr:1_{2B438D6A-A4F5-49F8-B755-F9E733A8F8C8}"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3" l="1"/>
  <c r="F10" i="5"/>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H113" i="10"/>
  <c r="AG113" i="10"/>
  <c r="AF113" i="10"/>
  <c r="AE113" i="10"/>
  <c r="AE114" i="10" s="1"/>
  <c r="AD113" i="10"/>
  <c r="AC113" i="10"/>
  <c r="AB113" i="10"/>
  <c r="AA113" i="10"/>
  <c r="Z113" i="10"/>
  <c r="Y113" i="10"/>
  <c r="Y114" i="10" s="1"/>
  <c r="X113" i="10"/>
  <c r="X114" i="10" s="1"/>
  <c r="W113" i="10"/>
  <c r="W114" i="10"/>
  <c r="V113" i="10"/>
  <c r="U113" i="10"/>
  <c r="T113" i="10"/>
  <c r="S113" i="10"/>
  <c r="R113" i="10"/>
  <c r="Q113" i="10"/>
  <c r="P113" i="10"/>
  <c r="O113" i="10"/>
  <c r="O114" i="10" s="1"/>
  <c r="N113" i="10"/>
  <c r="N114" i="10" s="1"/>
  <c r="M113" i="10"/>
  <c r="L113" i="10"/>
  <c r="K113" i="10"/>
  <c r="AH112" i="10"/>
  <c r="AH114" i="10"/>
  <c r="AG112" i="10"/>
  <c r="AF112" i="10"/>
  <c r="AF114" i="10" s="1"/>
  <c r="AE112" i="10"/>
  <c r="AD112" i="10"/>
  <c r="AD114" i="10"/>
  <c r="AC112" i="10"/>
  <c r="AC114" i="10"/>
  <c r="AB112" i="10"/>
  <c r="AB114" i="10"/>
  <c r="AA112" i="10"/>
  <c r="AA114" i="10" s="1"/>
  <c r="Z112" i="10"/>
  <c r="Z114" i="10"/>
  <c r="Y112" i="10"/>
  <c r="X112" i="10"/>
  <c r="W112" i="10"/>
  <c r="V112" i="10"/>
  <c r="V114" i="10"/>
  <c r="U112" i="10"/>
  <c r="T112" i="10"/>
  <c r="T114" i="10"/>
  <c r="S112" i="10"/>
  <c r="S114" i="10"/>
  <c r="R112" i="10"/>
  <c r="R114" i="10"/>
  <c r="Q112" i="10"/>
  <c r="P112" i="10"/>
  <c r="P114" i="10" s="1"/>
  <c r="O112" i="10"/>
  <c r="N112" i="10"/>
  <c r="M112" i="10"/>
  <c r="L112" i="10"/>
  <c r="K112" i="10"/>
  <c r="C32" i="10"/>
  <c r="J32" i="10" s="1"/>
  <c r="K33" i="10" s="1"/>
  <c r="C35" i="10"/>
  <c r="Q114" i="10"/>
  <c r="AG114" i="10"/>
  <c r="AP34" i="10"/>
  <c r="AP31" i="10"/>
  <c r="AP56" i="10"/>
  <c r="AQ31" i="10"/>
  <c r="AQ34" i="10"/>
  <c r="AQ186" i="11"/>
  <c r="AQ33" i="11" s="1"/>
  <c r="AP186" i="11"/>
  <c r="AO186" i="11"/>
  <c r="AO33" i="11" s="1"/>
  <c r="AN186" i="11"/>
  <c r="AM186" i="11"/>
  <c r="AM33" i="11" s="1"/>
  <c r="AL186" i="11"/>
  <c r="AK186" i="11"/>
  <c r="AJ186" i="11"/>
  <c r="AJ33" i="11" s="1"/>
  <c r="AI186" i="11"/>
  <c r="AH186" i="11"/>
  <c r="AH33" i="11" s="1"/>
  <c r="AG186" i="11"/>
  <c r="AF186" i="11"/>
  <c r="AF33" i="11" s="1"/>
  <c r="AE186" i="11"/>
  <c r="AE33" i="11" s="1"/>
  <c r="AD186" i="11"/>
  <c r="AD33" i="11" s="1"/>
  <c r="AC186" i="11"/>
  <c r="AB186" i="11"/>
  <c r="AA186" i="11"/>
  <c r="AA33" i="11" s="1"/>
  <c r="Z186" i="11"/>
  <c r="Y186" i="11"/>
  <c r="Y33" i="11" s="1"/>
  <c r="X186" i="11"/>
  <c r="W186" i="11"/>
  <c r="V186" i="11"/>
  <c r="U186" i="11"/>
  <c r="T186" i="11"/>
  <c r="T33" i="11" s="1"/>
  <c r="AQ187" i="11"/>
  <c r="AQ40" i="11" s="1"/>
  <c r="AP187" i="11"/>
  <c r="AP40" i="11" s="1"/>
  <c r="AO187" i="11"/>
  <c r="AN187" i="11"/>
  <c r="AN40" i="11" s="1"/>
  <c r="AM187" i="11"/>
  <c r="AM40" i="11" s="1"/>
  <c r="AL187" i="11"/>
  <c r="AL40" i="11" s="1"/>
  <c r="AK187" i="11"/>
  <c r="AJ187" i="11"/>
  <c r="AJ40" i="11" s="1"/>
  <c r="AI187" i="11"/>
  <c r="AI40" i="11" s="1"/>
  <c r="AH187" i="11"/>
  <c r="AG187" i="11"/>
  <c r="AG40" i="11" s="1"/>
  <c r="AF187" i="11"/>
  <c r="AF40" i="11" s="1"/>
  <c r="AE187" i="11"/>
  <c r="AE40" i="11" s="1"/>
  <c r="AD187" i="11"/>
  <c r="AD40" i="11" s="1"/>
  <c r="AC187" i="11"/>
  <c r="AC40" i="11" s="1"/>
  <c r="AB187" i="11"/>
  <c r="AB40" i="11"/>
  <c r="AA187" i="11"/>
  <c r="AA40" i="11" s="1"/>
  <c r="Z187" i="11"/>
  <c r="Z40" i="11" s="1"/>
  <c r="Y187" i="11"/>
  <c r="Y40" i="11" s="1"/>
  <c r="X187" i="11"/>
  <c r="X40" i="11" s="1"/>
  <c r="W187" i="11"/>
  <c r="W40" i="11" s="1"/>
  <c r="V187" i="11"/>
  <c r="U187" i="11"/>
  <c r="T187" i="11"/>
  <c r="W2" i="10"/>
  <c r="T2" i="10"/>
  <c r="N2" i="10"/>
  <c r="AH81" i="10"/>
  <c r="AG81" i="10"/>
  <c r="AF81" i="10"/>
  <c r="AE81" i="10"/>
  <c r="AD81" i="10"/>
  <c r="AC81" i="10"/>
  <c r="AB81" i="10"/>
  <c r="AA81" i="10"/>
  <c r="Z81" i="10"/>
  <c r="Y81" i="10"/>
  <c r="X81" i="10"/>
  <c r="X83" i="10" s="1"/>
  <c r="W81" i="10"/>
  <c r="V81" i="10"/>
  <c r="V83" i="10" s="1"/>
  <c r="U81" i="10"/>
  <c r="T81" i="10"/>
  <c r="T83" i="10"/>
  <c r="S81" i="10"/>
  <c r="R81" i="10"/>
  <c r="Q81" i="10"/>
  <c r="P81" i="10"/>
  <c r="O81" i="10"/>
  <c r="N81" i="10"/>
  <c r="N83" i="10" s="1"/>
  <c r="M81" i="10"/>
  <c r="L81" i="10"/>
  <c r="K81" i="10"/>
  <c r="AH82" i="10"/>
  <c r="AG82" i="10"/>
  <c r="AG83" i="10"/>
  <c r="AF82" i="10"/>
  <c r="AF83" i="10"/>
  <c r="AE82" i="10"/>
  <c r="AD82" i="10"/>
  <c r="AC82" i="10"/>
  <c r="AB82" i="10"/>
  <c r="AB83" i="10" s="1"/>
  <c r="AA82" i="10"/>
  <c r="Z82" i="10"/>
  <c r="Y82" i="10"/>
  <c r="Y83" i="10"/>
  <c r="X82" i="10"/>
  <c r="W82" i="10"/>
  <c r="V82" i="10"/>
  <c r="U82" i="10"/>
  <c r="U83" i="10"/>
  <c r="T82" i="10"/>
  <c r="S82" i="10"/>
  <c r="R82" i="10"/>
  <c r="R83" i="10" s="1"/>
  <c r="Q82" i="10"/>
  <c r="Q83" i="10" s="1"/>
  <c r="P82" i="10"/>
  <c r="P83" i="10"/>
  <c r="O82" i="10"/>
  <c r="N82" i="10"/>
  <c r="M82" i="10"/>
  <c r="L82" i="10"/>
  <c r="K82" i="10"/>
  <c r="K83" i="10" s="1"/>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P183" i="11"/>
  <c r="AP79" i="11" s="1"/>
  <c r="AO183" i="11"/>
  <c r="AO79" i="11" s="1"/>
  <c r="AN183" i="11"/>
  <c r="AN79" i="11" s="1"/>
  <c r="AM183" i="11"/>
  <c r="AM79" i="11" s="1"/>
  <c r="AL183" i="11"/>
  <c r="AL79" i="11" s="1"/>
  <c r="AK183" i="11"/>
  <c r="AJ183" i="11"/>
  <c r="AI183" i="11"/>
  <c r="AI79" i="11"/>
  <c r="AH183" i="11"/>
  <c r="AH79" i="11" s="1"/>
  <c r="AG183" i="11"/>
  <c r="AG79" i="11" s="1"/>
  <c r="AF183" i="11"/>
  <c r="AF79" i="11" s="1"/>
  <c r="AE183" i="11"/>
  <c r="AD183" i="11"/>
  <c r="AD79" i="11"/>
  <c r="AC183" i="11"/>
  <c r="AC79" i="11" s="1"/>
  <c r="AB183" i="11"/>
  <c r="AA183" i="11"/>
  <c r="Z183" i="11"/>
  <c r="Z79" i="11" s="1"/>
  <c r="Y183" i="11"/>
  <c r="Y79" i="11" s="1"/>
  <c r="X183" i="11"/>
  <c r="W183" i="11"/>
  <c r="W79" i="11"/>
  <c r="V183" i="11"/>
  <c r="V79" i="11" s="1"/>
  <c r="U183" i="11"/>
  <c r="U79" i="11" s="1"/>
  <c r="T183" i="11"/>
  <c r="AQ182" i="11"/>
  <c r="AQ78" i="11" s="1"/>
  <c r="AP182" i="11"/>
  <c r="AP78" i="11"/>
  <c r="AO182" i="11"/>
  <c r="AO78" i="11" s="1"/>
  <c r="AN182" i="11"/>
  <c r="AM182" i="11"/>
  <c r="AM78" i="11" s="1"/>
  <c r="AL182" i="11"/>
  <c r="AL78" i="11"/>
  <c r="AK182" i="11"/>
  <c r="AK78" i="11" s="1"/>
  <c r="AJ182" i="11"/>
  <c r="AI182" i="11"/>
  <c r="AI78" i="11" s="1"/>
  <c r="AH182" i="11"/>
  <c r="AH78" i="11" s="1"/>
  <c r="AG182" i="11"/>
  <c r="AG78" i="11" s="1"/>
  <c r="AF182" i="11"/>
  <c r="AF78" i="11" s="1"/>
  <c r="AE182" i="11"/>
  <c r="AE78" i="11" s="1"/>
  <c r="AD182" i="11"/>
  <c r="AD78" i="11"/>
  <c r="AC182" i="11"/>
  <c r="AC78" i="11" s="1"/>
  <c r="AB182" i="11"/>
  <c r="AB78" i="11" s="1"/>
  <c r="AA182" i="11"/>
  <c r="AA78" i="11" s="1"/>
  <c r="Z182" i="11"/>
  <c r="Z78" i="11" s="1"/>
  <c r="Y182" i="11"/>
  <c r="Y78" i="11" s="1"/>
  <c r="X182" i="11"/>
  <c r="W182" i="11"/>
  <c r="V182" i="11"/>
  <c r="V78" i="11" s="1"/>
  <c r="U182" i="11"/>
  <c r="T182" i="11"/>
  <c r="T78" i="11" s="1"/>
  <c r="AQ181" i="11"/>
  <c r="AP181" i="11"/>
  <c r="AP77" i="11" s="1"/>
  <c r="AO181" i="11"/>
  <c r="AO77" i="11" s="1"/>
  <c r="AN181" i="11"/>
  <c r="AN77" i="11" s="1"/>
  <c r="AM181" i="11"/>
  <c r="AM77" i="11" s="1"/>
  <c r="AL181" i="11"/>
  <c r="AL77" i="11" s="1"/>
  <c r="AK181" i="11"/>
  <c r="AK77" i="11" s="1"/>
  <c r="AJ181" i="11"/>
  <c r="AI181" i="11"/>
  <c r="AI77" i="11" s="1"/>
  <c r="AH181" i="11"/>
  <c r="AH77" i="11" s="1"/>
  <c r="AG181" i="11"/>
  <c r="AF181" i="11"/>
  <c r="AE181" i="11"/>
  <c r="AE77" i="11" s="1"/>
  <c r="AD181" i="11"/>
  <c r="AD77" i="11" s="1"/>
  <c r="AC181" i="11"/>
  <c r="AC77" i="11" s="1"/>
  <c r="AB181" i="11"/>
  <c r="AB77" i="11" s="1"/>
  <c r="AA181" i="11"/>
  <c r="AA77" i="11" s="1"/>
  <c r="Z181" i="11"/>
  <c r="Z77" i="11" s="1"/>
  <c r="Y181" i="11"/>
  <c r="Y77" i="11" s="1"/>
  <c r="X181" i="11"/>
  <c r="X77" i="11" s="1"/>
  <c r="W181" i="11"/>
  <c r="W77" i="11" s="1"/>
  <c r="V181" i="11"/>
  <c r="V77" i="11" s="1"/>
  <c r="U181" i="11"/>
  <c r="U77" i="11" s="1"/>
  <c r="T181" i="11"/>
  <c r="AS175" i="11"/>
  <c r="AS86" i="11" s="1"/>
  <c r="AR175" i="11"/>
  <c r="DN31" i="10"/>
  <c r="AQ174" i="11"/>
  <c r="DM31" i="10"/>
  <c r="AP174" i="11"/>
  <c r="AP83" i="11" s="1"/>
  <c r="DL31" i="10"/>
  <c r="AO174" i="11" s="1"/>
  <c r="DK31" i="10"/>
  <c r="AN174" i="11"/>
  <c r="DJ31" i="10"/>
  <c r="AM174" i="11"/>
  <c r="DI31" i="10"/>
  <c r="AL174" i="11" s="1"/>
  <c r="AL82" i="11" s="1"/>
  <c r="DH31" i="10"/>
  <c r="AK174" i="11" s="1"/>
  <c r="DG31" i="10"/>
  <c r="AJ174" i="11" s="1"/>
  <c r="AJ82" i="11" s="1"/>
  <c r="DF31" i="10"/>
  <c r="AI174" i="11"/>
  <c r="DE31" i="10"/>
  <c r="AH174" i="11"/>
  <c r="AH83" i="11" s="1"/>
  <c r="DD31" i="10"/>
  <c r="AG174" i="11" s="1"/>
  <c r="AG83" i="11" s="1"/>
  <c r="DC31" i="10"/>
  <c r="AF174" i="11"/>
  <c r="AF82" i="11" s="1"/>
  <c r="DB31" i="10"/>
  <c r="AE174" i="11" s="1"/>
  <c r="DA31" i="10"/>
  <c r="AD174" i="11" s="1"/>
  <c r="AD83" i="11" s="1"/>
  <c r="CZ31" i="10"/>
  <c r="AC174" i="11" s="1"/>
  <c r="AC82" i="11" s="1"/>
  <c r="CY31" i="10"/>
  <c r="AB174" i="11"/>
  <c r="AB83" i="11" s="1"/>
  <c r="CX31" i="10"/>
  <c r="AA174" i="11" s="1"/>
  <c r="AA83" i="11" s="1"/>
  <c r="CW31" i="10"/>
  <c r="Z174" i="11" s="1"/>
  <c r="Z83" i="11" s="1"/>
  <c r="CV31" i="10"/>
  <c r="Y174" i="11"/>
  <c r="CU31" i="10"/>
  <c r="X174" i="11" s="1"/>
  <c r="CT31" i="10"/>
  <c r="W174" i="11" s="1"/>
  <c r="W82" i="11" s="1"/>
  <c r="CS31" i="10"/>
  <c r="V174" i="11"/>
  <c r="V82" i="11" s="1"/>
  <c r="CR31" i="10"/>
  <c r="U174" i="11" s="1"/>
  <c r="U83" i="11" s="1"/>
  <c r="CQ31" i="10"/>
  <c r="T174" i="11" s="1"/>
  <c r="T83" i="11" s="1"/>
  <c r="DN124" i="10"/>
  <c r="AQ121" i="11" s="1"/>
  <c r="DM124" i="10"/>
  <c r="AP121" i="11"/>
  <c r="DL124" i="10"/>
  <c r="AO121" i="11" s="1"/>
  <c r="DK124" i="10"/>
  <c r="AN121" i="11" s="1"/>
  <c r="DJ124" i="10"/>
  <c r="AM121" i="11"/>
  <c r="DI124" i="10"/>
  <c r="AL121" i="11"/>
  <c r="DH124" i="10"/>
  <c r="AK121" i="11" s="1"/>
  <c r="DG124" i="10"/>
  <c r="AJ121" i="11"/>
  <c r="DF124" i="10"/>
  <c r="AI121" i="11"/>
  <c r="DE124" i="10"/>
  <c r="AH121" i="11" s="1"/>
  <c r="DD124" i="10"/>
  <c r="AG121" i="11" s="1"/>
  <c r="DC124" i="10"/>
  <c r="AF121" i="11" s="1"/>
  <c r="DB124" i="10"/>
  <c r="AE121" i="11"/>
  <c r="DA124" i="10"/>
  <c r="AD121" i="11"/>
  <c r="CZ124" i="10"/>
  <c r="AC121" i="11" s="1"/>
  <c r="CY124" i="10"/>
  <c r="AB121" i="11"/>
  <c r="CX124" i="10"/>
  <c r="AA121" i="11" s="1"/>
  <c r="CW124" i="10"/>
  <c r="Z121" i="11" s="1"/>
  <c r="CV124" i="10"/>
  <c r="Y121" i="11"/>
  <c r="CU124" i="10"/>
  <c r="X121" i="11"/>
  <c r="CT124" i="10"/>
  <c r="W121" i="11"/>
  <c r="CS124" i="10"/>
  <c r="V121" i="11"/>
  <c r="CR124" i="10"/>
  <c r="U121" i="11"/>
  <c r="CQ124" i="10"/>
  <c r="T121" i="11" s="1"/>
  <c r="L121" i="11"/>
  <c r="DN123" i="10"/>
  <c r="AQ120" i="11"/>
  <c r="DM123" i="10"/>
  <c r="AP120" i="11"/>
  <c r="DL123" i="10"/>
  <c r="AO120" i="11"/>
  <c r="DK123" i="10"/>
  <c r="AN120" i="11"/>
  <c r="DJ123" i="10"/>
  <c r="AM120" i="11" s="1"/>
  <c r="DI123" i="10"/>
  <c r="AL120" i="11"/>
  <c r="DH123" i="10"/>
  <c r="AK120" i="11"/>
  <c r="DG123" i="10"/>
  <c r="AJ120" i="11"/>
  <c r="DF123" i="10"/>
  <c r="AI120" i="11" s="1"/>
  <c r="DE123" i="10"/>
  <c r="AH120" i="11" s="1"/>
  <c r="DD123" i="10"/>
  <c r="AG120" i="11" s="1"/>
  <c r="DC123" i="10"/>
  <c r="AF120" i="11" s="1"/>
  <c r="DB123" i="10"/>
  <c r="AE120" i="11"/>
  <c r="DA123" i="10"/>
  <c r="AD120" i="11"/>
  <c r="CZ123" i="10"/>
  <c r="AC120" i="11"/>
  <c r="CY123" i="10"/>
  <c r="AB120" i="11"/>
  <c r="CX123" i="10"/>
  <c r="AA120" i="11"/>
  <c r="CW123" i="10"/>
  <c r="Z120" i="11" s="1"/>
  <c r="CV123" i="10"/>
  <c r="Y120" i="11" s="1"/>
  <c r="CU123" i="10"/>
  <c r="X120" i="11" s="1"/>
  <c r="CT123" i="10"/>
  <c r="W120" i="11"/>
  <c r="CS123" i="10"/>
  <c r="V120" i="11"/>
  <c r="CR123" i="10"/>
  <c r="U120" i="11"/>
  <c r="CQ123" i="10"/>
  <c r="T120" i="11"/>
  <c r="L120" i="11"/>
  <c r="DN122" i="10"/>
  <c r="AQ119" i="11"/>
  <c r="DM122" i="10"/>
  <c r="AP119" i="11"/>
  <c r="DL122" i="10"/>
  <c r="AO119" i="11" s="1"/>
  <c r="DK122" i="10"/>
  <c r="AN119" i="11" s="1"/>
  <c r="DJ122" i="10"/>
  <c r="AM119" i="11" s="1"/>
  <c r="DI122" i="10"/>
  <c r="AL119" i="11"/>
  <c r="DH122" i="10"/>
  <c r="AK119" i="11"/>
  <c r="DG122" i="10"/>
  <c r="AJ119" i="11"/>
  <c r="DF122" i="10"/>
  <c r="AI119" i="11"/>
  <c r="DE122" i="10"/>
  <c r="AH119" i="11" s="1"/>
  <c r="DD122" i="10"/>
  <c r="AG119" i="11" s="1"/>
  <c r="DC122" i="10"/>
  <c r="AF119" i="11"/>
  <c r="DB122" i="10"/>
  <c r="AE119" i="11" s="1"/>
  <c r="DA122" i="10"/>
  <c r="AD119" i="11" s="1"/>
  <c r="CZ122" i="10"/>
  <c r="AC119" i="11"/>
  <c r="CY122" i="10"/>
  <c r="AB119" i="11"/>
  <c r="CX122" i="10"/>
  <c r="AA119" i="11" s="1"/>
  <c r="CW122" i="10"/>
  <c r="Z119" i="11" s="1"/>
  <c r="CV122" i="10"/>
  <c r="Y119" i="11"/>
  <c r="CU122" i="10"/>
  <c r="X119" i="11"/>
  <c r="CT122" i="10"/>
  <c r="W119" i="11" s="1"/>
  <c r="CS122" i="10"/>
  <c r="V119" i="11"/>
  <c r="CR122" i="10"/>
  <c r="U119" i="11"/>
  <c r="CQ122" i="10"/>
  <c r="T119" i="11" s="1"/>
  <c r="L119" i="11"/>
  <c r="DN121" i="10"/>
  <c r="AQ118" i="11"/>
  <c r="DM121" i="10"/>
  <c r="AP118" i="11"/>
  <c r="DL121" i="10"/>
  <c r="AO118" i="11"/>
  <c r="DK121" i="10"/>
  <c r="AN118" i="11" s="1"/>
  <c r="DJ121" i="10"/>
  <c r="AM118" i="11" s="1"/>
  <c r="DI121" i="10"/>
  <c r="AL118" i="11"/>
  <c r="DH121" i="10"/>
  <c r="AK118" i="11"/>
  <c r="DG121" i="10"/>
  <c r="AJ118" i="11"/>
  <c r="DF121" i="10"/>
  <c r="AI118" i="11" s="1"/>
  <c r="DE121" i="10"/>
  <c r="AH118" i="11" s="1"/>
  <c r="DD121" i="10"/>
  <c r="AG118" i="11"/>
  <c r="DC121" i="10"/>
  <c r="AF118" i="11" s="1"/>
  <c r="DB121" i="10"/>
  <c r="AE118" i="11"/>
  <c r="DA121" i="10"/>
  <c r="AD118" i="11"/>
  <c r="CZ121" i="10"/>
  <c r="AC118" i="11"/>
  <c r="CY121" i="10"/>
  <c r="AB118" i="11"/>
  <c r="CX121" i="10"/>
  <c r="AA118" i="11"/>
  <c r="CW121" i="10"/>
  <c r="Z118" i="11"/>
  <c r="CV121" i="10"/>
  <c r="Y118" i="11" s="1"/>
  <c r="CU121" i="10"/>
  <c r="X118" i="11"/>
  <c r="CT121" i="10"/>
  <c r="W118" i="11"/>
  <c r="CS121" i="10"/>
  <c r="V118" i="11"/>
  <c r="CR121" i="10"/>
  <c r="U118" i="11"/>
  <c r="CQ121" i="10"/>
  <c r="T118" i="11" s="1"/>
  <c r="L118" i="11"/>
  <c r="DN120" i="10"/>
  <c r="AQ117" i="11"/>
  <c r="DM120" i="10"/>
  <c r="AP117" i="11"/>
  <c r="DL120" i="10"/>
  <c r="AO117" i="11" s="1"/>
  <c r="DK120" i="10"/>
  <c r="AN117" i="11" s="1"/>
  <c r="DJ120" i="10"/>
  <c r="AM117" i="11" s="1"/>
  <c r="DI120" i="10"/>
  <c r="AL117" i="11" s="1"/>
  <c r="DH120" i="10"/>
  <c r="AK117" i="11"/>
  <c r="DG120" i="10"/>
  <c r="AJ117" i="11"/>
  <c r="DF120" i="10"/>
  <c r="AI117" i="11"/>
  <c r="DE120" i="10"/>
  <c r="AH117" i="11" s="1"/>
  <c r="DD120" i="10"/>
  <c r="AG117" i="11" s="1"/>
  <c r="DC120" i="10"/>
  <c r="AF117" i="11" s="1"/>
  <c r="DB120" i="10"/>
  <c r="AE117" i="11" s="1"/>
  <c r="DA120" i="10"/>
  <c r="AD117" i="11" s="1"/>
  <c r="CZ120" i="10"/>
  <c r="AC117" i="11"/>
  <c r="CY120" i="10"/>
  <c r="AB117" i="11"/>
  <c r="CX120" i="10"/>
  <c r="AA117" i="11" s="1"/>
  <c r="CW120" i="10"/>
  <c r="Z117" i="11" s="1"/>
  <c r="CV120" i="10"/>
  <c r="Y117" i="11" s="1"/>
  <c r="CU120" i="10"/>
  <c r="X117" i="11"/>
  <c r="CT120" i="10"/>
  <c r="W117" i="11"/>
  <c r="CS120" i="10"/>
  <c r="V117" i="11"/>
  <c r="CR120" i="10"/>
  <c r="U117" i="11"/>
  <c r="CQ120" i="10"/>
  <c r="T117" i="11" s="1"/>
  <c r="L117" i="11"/>
  <c r="DN119" i="10"/>
  <c r="AQ116" i="11"/>
  <c r="DM119" i="10"/>
  <c r="AP116" i="11" s="1"/>
  <c r="DL119" i="10"/>
  <c r="AO116" i="11"/>
  <c r="DK119" i="10"/>
  <c r="AN116" i="11" s="1"/>
  <c r="DJ119" i="10"/>
  <c r="AM116" i="11" s="1"/>
  <c r="DI119" i="10"/>
  <c r="AL116" i="11"/>
  <c r="DH119" i="10"/>
  <c r="AK116" i="11"/>
  <c r="DG119" i="10"/>
  <c r="AJ116" i="11"/>
  <c r="DF119" i="10"/>
  <c r="AI116" i="11"/>
  <c r="DE119" i="10"/>
  <c r="AH116" i="11"/>
  <c r="DD119" i="10"/>
  <c r="AG116" i="11"/>
  <c r="DC119" i="10"/>
  <c r="AF116" i="11" s="1"/>
  <c r="DB119" i="10"/>
  <c r="AE116" i="11" s="1"/>
  <c r="DA119" i="10"/>
  <c r="AD116" i="11"/>
  <c r="CZ119" i="10"/>
  <c r="AC116" i="11"/>
  <c r="CY119" i="10"/>
  <c r="AB116" i="11"/>
  <c r="CX119" i="10"/>
  <c r="AA116" i="11" s="1"/>
  <c r="CW119" i="10"/>
  <c r="Z116" i="11" s="1"/>
  <c r="CV119" i="10"/>
  <c r="Y116" i="11" s="1"/>
  <c r="CU119" i="10"/>
  <c r="X116" i="11" s="1"/>
  <c r="CT119" i="10"/>
  <c r="W116" i="11"/>
  <c r="CS119" i="10"/>
  <c r="V116" i="11"/>
  <c r="CR119" i="10"/>
  <c r="U116" i="11" s="1"/>
  <c r="CQ119" i="10"/>
  <c r="T116" i="11" s="1"/>
  <c r="L116" i="11"/>
  <c r="DN118" i="10"/>
  <c r="AQ115" i="11"/>
  <c r="DM118" i="10"/>
  <c r="AP115" i="11"/>
  <c r="DL118" i="10"/>
  <c r="AO115" i="11" s="1"/>
  <c r="DK118" i="10"/>
  <c r="AN115" i="11" s="1"/>
  <c r="DJ118" i="10"/>
  <c r="AM115" i="11" s="1"/>
  <c r="DI118" i="10"/>
  <c r="AL115" i="11"/>
  <c r="DH118" i="10"/>
  <c r="AK115" i="11"/>
  <c r="DG118" i="10"/>
  <c r="AJ115" i="11" s="1"/>
  <c r="DF118" i="10"/>
  <c r="AI115" i="11"/>
  <c r="DE118" i="10"/>
  <c r="AH115" i="11" s="1"/>
  <c r="DD118" i="10"/>
  <c r="AG115" i="11" s="1"/>
  <c r="DC118" i="10"/>
  <c r="AF115" i="11" s="1"/>
  <c r="DB118" i="10"/>
  <c r="AE115" i="11"/>
  <c r="DA118" i="10"/>
  <c r="AD115" i="11"/>
  <c r="CZ118" i="10"/>
  <c r="AC115" i="11"/>
  <c r="CY118" i="10"/>
  <c r="AB115" i="11"/>
  <c r="CX118" i="10"/>
  <c r="AA115" i="11" s="1"/>
  <c r="CW118" i="10"/>
  <c r="Z115" i="11" s="1"/>
  <c r="CV118" i="10"/>
  <c r="Y115" i="11"/>
  <c r="CU118" i="10"/>
  <c r="X115" i="11" s="1"/>
  <c r="CT118" i="10"/>
  <c r="W115" i="11"/>
  <c r="CS118" i="10"/>
  <c r="V115" i="11"/>
  <c r="CR118" i="10"/>
  <c r="U115" i="11"/>
  <c r="CQ118" i="10"/>
  <c r="T115" i="11" s="1"/>
  <c r="L115" i="11"/>
  <c r="DN117" i="10"/>
  <c r="AQ114" i="11"/>
  <c r="DM117" i="10"/>
  <c r="AP114" i="11"/>
  <c r="DL117" i="10"/>
  <c r="AO114" i="11" s="1"/>
  <c r="DK117" i="10"/>
  <c r="AN114" i="11"/>
  <c r="DJ117" i="10"/>
  <c r="AM114" i="11" s="1"/>
  <c r="DI117" i="10"/>
  <c r="AL114" i="11" s="1"/>
  <c r="DH117" i="10"/>
  <c r="AK114" i="11"/>
  <c r="DG117" i="10"/>
  <c r="AJ114" i="11"/>
  <c r="DF117" i="10"/>
  <c r="AI114" i="11"/>
  <c r="DE117" i="10"/>
  <c r="AH114" i="11"/>
  <c r="DD117" i="10"/>
  <c r="AG114" i="11" s="1"/>
  <c r="DC117" i="10"/>
  <c r="AF114" i="11" s="1"/>
  <c r="DB117" i="10"/>
  <c r="AE114" i="11"/>
  <c r="DA117" i="10"/>
  <c r="AD114" i="11"/>
  <c r="CZ117" i="10"/>
  <c r="AC114" i="11"/>
  <c r="CY117" i="10"/>
  <c r="AB114" i="11" s="1"/>
  <c r="CX117" i="10"/>
  <c r="AA114" i="11" s="1"/>
  <c r="CW117" i="10"/>
  <c r="Z114" i="11"/>
  <c r="CV117" i="10"/>
  <c r="Y114" i="11" s="1"/>
  <c r="CU117" i="10"/>
  <c r="X114" i="11" s="1"/>
  <c r="CT117" i="10"/>
  <c r="W114" i="11"/>
  <c r="CS117" i="10"/>
  <c r="V114" i="11"/>
  <c r="CR117" i="10"/>
  <c r="U114" i="11"/>
  <c r="CQ117" i="10"/>
  <c r="T114" i="11" s="1"/>
  <c r="L114" i="11"/>
  <c r="DN116" i="10"/>
  <c r="AQ113" i="11"/>
  <c r="DM116" i="10"/>
  <c r="AP113" i="11"/>
  <c r="DL116" i="10"/>
  <c r="AO113" i="11" s="1"/>
  <c r="DK116" i="10"/>
  <c r="AN113" i="11" s="1"/>
  <c r="DJ116" i="10"/>
  <c r="AM113" i="11"/>
  <c r="DI116" i="10"/>
  <c r="AL113" i="11" s="1"/>
  <c r="DH116" i="10"/>
  <c r="AK113" i="11"/>
  <c r="DG116" i="10"/>
  <c r="AJ113" i="11" s="1"/>
  <c r="DF116" i="10"/>
  <c r="AI113" i="11"/>
  <c r="DE116" i="10"/>
  <c r="AH113" i="11" s="1"/>
  <c r="DD116" i="10"/>
  <c r="AG113" i="11" s="1"/>
  <c r="DC116" i="10"/>
  <c r="AF113" i="11"/>
  <c r="DB116" i="10"/>
  <c r="AE113" i="11"/>
  <c r="DA116" i="10"/>
  <c r="AD113" i="11" s="1"/>
  <c r="CZ116" i="10"/>
  <c r="AC113" i="11" s="1"/>
  <c r="CY116" i="10"/>
  <c r="AB113" i="11"/>
  <c r="CX116" i="10"/>
  <c r="AA113" i="11" s="1"/>
  <c r="CW116" i="10"/>
  <c r="Z113" i="11" s="1"/>
  <c r="CV116" i="10"/>
  <c r="Y113" i="11" s="1"/>
  <c r="CU116" i="10"/>
  <c r="X113" i="11"/>
  <c r="CT116" i="10"/>
  <c r="W113" i="11"/>
  <c r="CS116" i="10"/>
  <c r="V113" i="11" s="1"/>
  <c r="CR116" i="10"/>
  <c r="U113" i="11"/>
  <c r="CQ116" i="10"/>
  <c r="T113" i="11" s="1"/>
  <c r="L113" i="11"/>
  <c r="DN115" i="10"/>
  <c r="AQ112" i="11"/>
  <c r="DM115" i="10"/>
  <c r="AP112" i="11"/>
  <c r="DL115" i="10"/>
  <c r="AO112" i="11"/>
  <c r="DK115" i="10"/>
  <c r="AN112" i="11"/>
  <c r="DJ115" i="10"/>
  <c r="AM112" i="11" s="1"/>
  <c r="DI115" i="10"/>
  <c r="AL112" i="11"/>
  <c r="DH115" i="10"/>
  <c r="AK112" i="11"/>
  <c r="DG115" i="10"/>
  <c r="AJ112" i="11"/>
  <c r="DF115" i="10"/>
  <c r="AI112" i="11" s="1"/>
  <c r="DE115" i="10"/>
  <c r="AH112" i="11" s="1"/>
  <c r="DD115" i="10"/>
  <c r="AG112" i="11" s="1"/>
  <c r="DC115" i="10"/>
  <c r="AF112" i="11" s="1"/>
  <c r="DB115" i="10"/>
  <c r="AE112" i="11" s="1"/>
  <c r="DA115" i="10"/>
  <c r="AD112" i="11"/>
  <c r="CZ115" i="10"/>
  <c r="AC112" i="11"/>
  <c r="CY115" i="10"/>
  <c r="AB112" i="11" s="1"/>
  <c r="CX115" i="10"/>
  <c r="AA112" i="11"/>
  <c r="CW115" i="10"/>
  <c r="Z112" i="11"/>
  <c r="CV115" i="10"/>
  <c r="Y112" i="11" s="1"/>
  <c r="CU115" i="10"/>
  <c r="X112" i="11" s="1"/>
  <c r="CT115" i="10"/>
  <c r="W112" i="11"/>
  <c r="CS115" i="10"/>
  <c r="V112" i="11"/>
  <c r="CR115" i="10"/>
  <c r="U112" i="11"/>
  <c r="CQ115" i="10"/>
  <c r="T112" i="11"/>
  <c r="L112" i="11"/>
  <c r="DN114" i="10"/>
  <c r="AQ111" i="11"/>
  <c r="DM114" i="10"/>
  <c r="AP111" i="11"/>
  <c r="DL114" i="10"/>
  <c r="AO111" i="11" s="1"/>
  <c r="DK114" i="10"/>
  <c r="AN111" i="11" s="1"/>
  <c r="DJ114" i="10"/>
  <c r="AM111" i="11"/>
  <c r="DI114" i="10"/>
  <c r="AL111" i="11"/>
  <c r="DH114" i="10"/>
  <c r="AK111" i="11" s="1"/>
  <c r="DG114" i="10"/>
  <c r="AJ111" i="11" s="1"/>
  <c r="DF114" i="10"/>
  <c r="AI111" i="11"/>
  <c r="DE114" i="10"/>
  <c r="AH111" i="11" s="1"/>
  <c r="DD114" i="10"/>
  <c r="AG111" i="11" s="1"/>
  <c r="DC114" i="10"/>
  <c r="AF111" i="11" s="1"/>
  <c r="DB114" i="10"/>
  <c r="AE111" i="11" s="1"/>
  <c r="DA114" i="10"/>
  <c r="AD111" i="11" s="1"/>
  <c r="CZ114" i="10"/>
  <c r="AC111" i="11" s="1"/>
  <c r="CY114" i="10"/>
  <c r="AB111" i="11"/>
  <c r="CX114" i="10"/>
  <c r="AA111" i="11" s="1"/>
  <c r="CW114" i="10"/>
  <c r="Z111" i="11" s="1"/>
  <c r="CV114" i="10"/>
  <c r="Y111" i="11"/>
  <c r="CU114" i="10"/>
  <c r="X111" i="11" s="1"/>
  <c r="CT114" i="10"/>
  <c r="W111" i="11" s="1"/>
  <c r="CS114" i="10"/>
  <c r="V111" i="11"/>
  <c r="CR114" i="10"/>
  <c r="U111" i="11"/>
  <c r="CQ114" i="10"/>
  <c r="T111" i="11" s="1"/>
  <c r="L111" i="11"/>
  <c r="DN113" i="10"/>
  <c r="AQ110" i="11"/>
  <c r="DM113" i="10"/>
  <c r="AP110" i="11"/>
  <c r="DL113" i="10"/>
  <c r="AO110" i="11" s="1"/>
  <c r="DK113" i="10"/>
  <c r="AN110" i="11"/>
  <c r="DJ113" i="10"/>
  <c r="AM110" i="11" s="1"/>
  <c r="DI113" i="10"/>
  <c r="AL110" i="11"/>
  <c r="DH113" i="10"/>
  <c r="AK110" i="11"/>
  <c r="DG113" i="10"/>
  <c r="AJ110" i="11"/>
  <c r="DF113" i="10"/>
  <c r="AI110" i="11" s="1"/>
  <c r="DE113" i="10"/>
  <c r="AH110" i="11"/>
  <c r="DD113" i="10"/>
  <c r="AG110" i="11"/>
  <c r="DC113" i="10"/>
  <c r="AF110" i="11" s="1"/>
  <c r="DB113" i="10"/>
  <c r="AE110" i="11" s="1"/>
  <c r="DA113" i="10"/>
  <c r="AD110" i="11"/>
  <c r="CZ113" i="10"/>
  <c r="AC110" i="11"/>
  <c r="CY113" i="10"/>
  <c r="AB110" i="11"/>
  <c r="CX113" i="10"/>
  <c r="AA110" i="11"/>
  <c r="CW113" i="10"/>
  <c r="Z110" i="11" s="1"/>
  <c r="CV113" i="10"/>
  <c r="Y110" i="11" s="1"/>
  <c r="CU113" i="10"/>
  <c r="X110" i="11"/>
  <c r="CT113" i="10"/>
  <c r="W110" i="11"/>
  <c r="CS113" i="10"/>
  <c r="V110" i="11"/>
  <c r="CR113" i="10"/>
  <c r="U110" i="11" s="1"/>
  <c r="CQ113" i="10"/>
  <c r="T110" i="11" s="1"/>
  <c r="L110" i="11"/>
  <c r="DN112" i="10"/>
  <c r="AQ109" i="11" s="1"/>
  <c r="DM112" i="10"/>
  <c r="AP109" i="11"/>
  <c r="DL112" i="10"/>
  <c r="AO109" i="11" s="1"/>
  <c r="DK112" i="10"/>
  <c r="AN109" i="11" s="1"/>
  <c r="DJ112" i="10"/>
  <c r="AM109" i="11"/>
  <c r="DI112" i="10"/>
  <c r="AL109" i="11" s="1"/>
  <c r="DH112" i="10"/>
  <c r="AK109" i="11"/>
  <c r="DG112" i="10"/>
  <c r="AJ109" i="11"/>
  <c r="DF112" i="10"/>
  <c r="AI109" i="11"/>
  <c r="DE112" i="10"/>
  <c r="AH109" i="11" s="1"/>
  <c r="DD112" i="10"/>
  <c r="AG109" i="11" s="1"/>
  <c r="DC112" i="10"/>
  <c r="AF109" i="11"/>
  <c r="DB112" i="10"/>
  <c r="AE109" i="11"/>
  <c r="DA112" i="10"/>
  <c r="AD109" i="11" s="1"/>
  <c r="CZ112" i="10"/>
  <c r="AC109" i="11"/>
  <c r="CY112" i="10"/>
  <c r="AB109" i="11"/>
  <c r="CX112" i="10"/>
  <c r="AA109" i="11" s="1"/>
  <c r="CW112" i="10"/>
  <c r="Z109" i="11" s="1"/>
  <c r="CV112" i="10"/>
  <c r="Y109" i="11"/>
  <c r="CU112" i="10"/>
  <c r="X109" i="11" s="1"/>
  <c r="CT112" i="10"/>
  <c r="W109" i="11"/>
  <c r="CS112" i="10"/>
  <c r="V109" i="11" s="1"/>
  <c r="CR112" i="10"/>
  <c r="U109" i="11"/>
  <c r="CQ112" i="10"/>
  <c r="T109" i="11" s="1"/>
  <c r="L109" i="11"/>
  <c r="DN111" i="10"/>
  <c r="AQ108" i="11"/>
  <c r="DM111" i="10"/>
  <c r="AP108" i="11"/>
  <c r="DL111" i="10"/>
  <c r="AO108" i="11"/>
  <c r="DK111" i="10"/>
  <c r="AN108" i="11"/>
  <c r="DJ111" i="10"/>
  <c r="AM108" i="11" s="1"/>
  <c r="DI111" i="10"/>
  <c r="AL108" i="11" s="1"/>
  <c r="DH111" i="10"/>
  <c r="AK108" i="11"/>
  <c r="DG111" i="10"/>
  <c r="AJ108" i="11"/>
  <c r="DF111" i="10"/>
  <c r="AI108" i="11"/>
  <c r="DE111" i="10"/>
  <c r="AH108" i="11"/>
  <c r="DD111" i="10"/>
  <c r="AG108" i="11"/>
  <c r="DC111" i="10"/>
  <c r="AF108" i="11" s="1"/>
  <c r="DB111" i="10"/>
  <c r="AE108" i="11"/>
  <c r="DA111" i="10"/>
  <c r="AD108" i="11"/>
  <c r="CZ111" i="10"/>
  <c r="AC108" i="11"/>
  <c r="CY111" i="10"/>
  <c r="AB108" i="11" s="1"/>
  <c r="CX111" i="10"/>
  <c r="AA108" i="11" s="1"/>
  <c r="CW111" i="10"/>
  <c r="Z108" i="11"/>
  <c r="CV111" i="10"/>
  <c r="Y108" i="11" s="1"/>
  <c r="CU111" i="10"/>
  <c r="X108" i="11"/>
  <c r="CT111" i="10"/>
  <c r="W108" i="11"/>
  <c r="CS111" i="10"/>
  <c r="V108" i="11"/>
  <c r="CR111" i="10"/>
  <c r="U108" i="11" s="1"/>
  <c r="CQ111" i="10"/>
  <c r="T108" i="11"/>
  <c r="L108" i="11"/>
  <c r="DN110" i="10"/>
  <c r="AQ107" i="11"/>
  <c r="DM110" i="10"/>
  <c r="AP107" i="11"/>
  <c r="DL110" i="10"/>
  <c r="AO107" i="11" s="1"/>
  <c r="DK110" i="10"/>
  <c r="AN107" i="11" s="1"/>
  <c r="DJ110" i="10"/>
  <c r="AM107" i="11"/>
  <c r="DI110" i="10"/>
  <c r="AL107" i="11"/>
  <c r="DH110" i="10"/>
  <c r="AK107" i="11" s="1"/>
  <c r="DG110" i="10"/>
  <c r="AJ107" i="11"/>
  <c r="DF110" i="10"/>
  <c r="AI107" i="11"/>
  <c r="DE110" i="10"/>
  <c r="AH107" i="11" s="1"/>
  <c r="DD110" i="10"/>
  <c r="AG107" i="11" s="1"/>
  <c r="DC110" i="10"/>
  <c r="AF107" i="11"/>
  <c r="DB110" i="10"/>
  <c r="AE107" i="11"/>
  <c r="DA110" i="10"/>
  <c r="AD107" i="11"/>
  <c r="CZ110" i="10"/>
  <c r="AC107" i="11" s="1"/>
  <c r="CY110" i="10"/>
  <c r="AB107" i="11"/>
  <c r="CX110" i="10"/>
  <c r="AA107" i="11" s="1"/>
  <c r="CW110" i="10"/>
  <c r="Z107" i="11" s="1"/>
  <c r="CV110" i="10"/>
  <c r="Y107" i="11"/>
  <c r="CU110" i="10"/>
  <c r="X107" i="11"/>
  <c r="CT110" i="10"/>
  <c r="W107" i="11"/>
  <c r="CS110" i="10"/>
  <c r="V107" i="11"/>
  <c r="CR110" i="10"/>
  <c r="U107" i="11"/>
  <c r="CQ110" i="10"/>
  <c r="T107" i="11" s="1"/>
  <c r="L107" i="11"/>
  <c r="DN109" i="10"/>
  <c r="AQ106" i="11"/>
  <c r="DM109" i="10"/>
  <c r="AP106" i="11"/>
  <c r="DL109" i="10"/>
  <c r="AO106" i="11"/>
  <c r="DK109" i="10"/>
  <c r="AN106" i="11"/>
  <c r="DJ109" i="10"/>
  <c r="AM106" i="11" s="1"/>
  <c r="DI109" i="10"/>
  <c r="AL106" i="11" s="1"/>
  <c r="DH109" i="10"/>
  <c r="AK106" i="11"/>
  <c r="DG109" i="10"/>
  <c r="AJ106" i="11"/>
  <c r="DF109" i="10"/>
  <c r="AI106" i="11"/>
  <c r="DE109" i="10"/>
  <c r="AH106" i="11"/>
  <c r="DD109" i="10"/>
  <c r="AG106" i="11" s="1"/>
  <c r="DC109" i="10"/>
  <c r="AF106" i="11" s="1"/>
  <c r="DB109" i="10"/>
  <c r="AE106" i="11"/>
  <c r="DA109" i="10"/>
  <c r="AD106" i="11"/>
  <c r="CZ109" i="10"/>
  <c r="AC106" i="11"/>
  <c r="CY109" i="10"/>
  <c r="AB106" i="11" s="1"/>
  <c r="CX109" i="10"/>
  <c r="AA106" i="11"/>
  <c r="CW109" i="10"/>
  <c r="Z106" i="11"/>
  <c r="CV109" i="10"/>
  <c r="Y106" i="11" s="1"/>
  <c r="CU109" i="10"/>
  <c r="X106" i="11" s="1"/>
  <c r="CT109" i="10"/>
  <c r="W106" i="11"/>
  <c r="CS109" i="10"/>
  <c r="V106" i="11"/>
  <c r="CR109" i="10"/>
  <c r="U106" i="11" s="1"/>
  <c r="CQ109" i="10"/>
  <c r="T106" i="11"/>
  <c r="L106" i="11"/>
  <c r="DN108" i="10"/>
  <c r="AQ105" i="11"/>
  <c r="DM108" i="10"/>
  <c r="AP105" i="11"/>
  <c r="DL108" i="10"/>
  <c r="AO105" i="11" s="1"/>
  <c r="DK108" i="10"/>
  <c r="AN105" i="11" s="1"/>
  <c r="DJ108" i="10"/>
  <c r="AM105" i="11" s="1"/>
  <c r="DI108" i="10"/>
  <c r="AL105" i="11" s="1"/>
  <c r="DH108" i="10"/>
  <c r="AK105" i="11" s="1"/>
  <c r="DG108" i="10"/>
  <c r="AJ105" i="11"/>
  <c r="DF108" i="10"/>
  <c r="AI105" i="11"/>
  <c r="DE108" i="10"/>
  <c r="AH105" i="11" s="1"/>
  <c r="DD108" i="10"/>
  <c r="AG105" i="11" s="1"/>
  <c r="DC108" i="10"/>
  <c r="AF105" i="11"/>
  <c r="DB108" i="10"/>
  <c r="AE105" i="11" s="1"/>
  <c r="DA108" i="10"/>
  <c r="AD105" i="11"/>
  <c r="CZ108" i="10"/>
  <c r="AC105" i="11"/>
  <c r="CY108" i="10"/>
  <c r="AB105" i="11"/>
  <c r="CX108" i="10"/>
  <c r="AA105" i="11" s="1"/>
  <c r="CW108" i="10"/>
  <c r="Z105" i="11" s="1"/>
  <c r="CV108" i="10"/>
  <c r="Y105" i="11"/>
  <c r="CU108" i="10"/>
  <c r="X105" i="11"/>
  <c r="CT108" i="10"/>
  <c r="W105" i="11" s="1"/>
  <c r="CS108" i="10"/>
  <c r="V105" i="11"/>
  <c r="CR108" i="10"/>
  <c r="U105" i="11"/>
  <c r="CQ108" i="10"/>
  <c r="T105" i="11" s="1"/>
  <c r="L105" i="11"/>
  <c r="DN107" i="10"/>
  <c r="AQ104" i="11"/>
  <c r="DM107" i="10"/>
  <c r="AP104" i="11"/>
  <c r="DL107" i="10"/>
  <c r="AO104" i="11"/>
  <c r="DK107" i="10"/>
  <c r="AN104" i="11" s="1"/>
  <c r="DJ107" i="10"/>
  <c r="AM104" i="11" s="1"/>
  <c r="DI107" i="10"/>
  <c r="AL104" i="11"/>
  <c r="DH107" i="10"/>
  <c r="AK104" i="11"/>
  <c r="DG107" i="10"/>
  <c r="AJ104" i="11"/>
  <c r="DF107" i="10"/>
  <c r="AI104" i="11" s="1"/>
  <c r="DE107" i="10"/>
  <c r="AH104" i="11" s="1"/>
  <c r="DD107" i="10"/>
  <c r="AG104" i="11"/>
  <c r="DC107" i="10"/>
  <c r="AF104" i="11" s="1"/>
  <c r="DB107" i="10"/>
  <c r="AE104" i="11"/>
  <c r="DA107" i="10"/>
  <c r="AD104" i="11"/>
  <c r="CZ107" i="10"/>
  <c r="AC104" i="11"/>
  <c r="CY107" i="10"/>
  <c r="AB104" i="11"/>
  <c r="CX107" i="10"/>
  <c r="AA104" i="11"/>
  <c r="CW107" i="10"/>
  <c r="Z104" i="11"/>
  <c r="CV107" i="10"/>
  <c r="Y104" i="11" s="1"/>
  <c r="CU107" i="10"/>
  <c r="X104" i="11"/>
  <c r="CT107" i="10"/>
  <c r="W104" i="11"/>
  <c r="CS107" i="10"/>
  <c r="V104" i="11"/>
  <c r="CR107" i="10"/>
  <c r="U104" i="11" s="1"/>
  <c r="CQ107" i="10"/>
  <c r="T104" i="11" s="1"/>
  <c r="L104" i="11"/>
  <c r="DN106" i="10"/>
  <c r="AQ103" i="11"/>
  <c r="DM106" i="10"/>
  <c r="AP103" i="11"/>
  <c r="DL106" i="10"/>
  <c r="AO103" i="11" s="1"/>
  <c r="DK106" i="10"/>
  <c r="AN103" i="11" s="1"/>
  <c r="DJ106" i="10"/>
  <c r="AM103" i="11"/>
  <c r="DI106" i="10"/>
  <c r="AL103" i="11"/>
  <c r="DH106" i="10"/>
  <c r="AK103" i="11" s="1"/>
  <c r="DG106" i="10"/>
  <c r="AJ103" i="11"/>
  <c r="DF106" i="10"/>
  <c r="AI103" i="11"/>
  <c r="DE106" i="10"/>
  <c r="AH103" i="11" s="1"/>
  <c r="DD106" i="10"/>
  <c r="AG103" i="11" s="1"/>
  <c r="DC106" i="10"/>
  <c r="AF103" i="11"/>
  <c r="DB106" i="10"/>
  <c r="AE103" i="11"/>
  <c r="DA106" i="10"/>
  <c r="AD103" i="11" s="1"/>
  <c r="CZ106" i="10"/>
  <c r="AC103" i="11" s="1"/>
  <c r="CY106" i="10"/>
  <c r="AB103" i="11"/>
  <c r="CX106" i="10"/>
  <c r="AA103" i="11" s="1"/>
  <c r="CW106" i="10"/>
  <c r="Z103" i="11" s="1"/>
  <c r="CV106" i="10"/>
  <c r="Y103" i="11" s="1"/>
  <c r="CU106" i="10"/>
  <c r="X103" i="11" s="1"/>
  <c r="CT106" i="10"/>
  <c r="W103" i="11"/>
  <c r="CS106" i="10"/>
  <c r="V103" i="11"/>
  <c r="CR106" i="10"/>
  <c r="U103" i="11"/>
  <c r="CQ106" i="10"/>
  <c r="T103" i="11" s="1"/>
  <c r="L103" i="11"/>
  <c r="DN105" i="10"/>
  <c r="AQ102" i="11"/>
  <c r="DM105" i="10"/>
  <c r="AP102" i="11" s="1"/>
  <c r="DL105" i="10"/>
  <c r="AO102" i="11"/>
  <c r="DK105" i="10"/>
  <c r="AN102" i="11" s="1"/>
  <c r="DJ105" i="10"/>
  <c r="AM102" i="11" s="1"/>
  <c r="DI105" i="10"/>
  <c r="AL102" i="11"/>
  <c r="DH105" i="10"/>
  <c r="AK102" i="11"/>
  <c r="DG105" i="10"/>
  <c r="AJ102" i="11"/>
  <c r="DF105" i="10"/>
  <c r="AI102" i="11"/>
  <c r="DE105" i="10"/>
  <c r="AH102" i="11"/>
  <c r="DD105" i="10"/>
  <c r="AG102" i="11"/>
  <c r="DC105" i="10"/>
  <c r="AF102" i="11" s="1"/>
  <c r="DB105" i="10"/>
  <c r="AE102" i="11" s="1"/>
  <c r="DA105" i="10"/>
  <c r="AD102" i="11"/>
  <c r="CZ105" i="10"/>
  <c r="AC102" i="11"/>
  <c r="CY105" i="10"/>
  <c r="AB102" i="11"/>
  <c r="CX105" i="10"/>
  <c r="AA102" i="11" s="1"/>
  <c r="CW105" i="10"/>
  <c r="Z102" i="11" s="1"/>
  <c r="CV105" i="10"/>
  <c r="Y102" i="11" s="1"/>
  <c r="CU105" i="10"/>
  <c r="X102" i="11"/>
  <c r="CT105" i="10"/>
  <c r="W102" i="11"/>
  <c r="CS105" i="10"/>
  <c r="V102" i="11"/>
  <c r="CR105" i="10"/>
  <c r="U102" i="11" s="1"/>
  <c r="CQ105" i="10"/>
  <c r="T102" i="11"/>
  <c r="L102" i="11"/>
  <c r="DN104" i="10"/>
  <c r="AQ101" i="11" s="1"/>
  <c r="DM104" i="10"/>
  <c r="AP101" i="11"/>
  <c r="DL104" i="10"/>
  <c r="AO101" i="11" s="1"/>
  <c r="DK104" i="10"/>
  <c r="AN101" i="11" s="1"/>
  <c r="DJ104" i="10"/>
  <c r="AM101" i="11"/>
  <c r="DI104" i="10"/>
  <c r="AL101" i="11"/>
  <c r="DH104" i="10"/>
  <c r="AK101" i="11"/>
  <c r="DG104" i="10"/>
  <c r="AJ101" i="11" s="1"/>
  <c r="DF104" i="10"/>
  <c r="AI101" i="11"/>
  <c r="DE104" i="10"/>
  <c r="AH101" i="11" s="1"/>
  <c r="DD104" i="10"/>
  <c r="AG101" i="11" s="1"/>
  <c r="DC104" i="10"/>
  <c r="AF101" i="11"/>
  <c r="DB104" i="10"/>
  <c r="AE101" i="11" s="1"/>
  <c r="DA104" i="10"/>
  <c r="AD101" i="11"/>
  <c r="CZ104" i="10"/>
  <c r="AC101" i="11"/>
  <c r="CY104" i="10"/>
  <c r="AB101" i="11"/>
  <c r="CX104" i="10"/>
  <c r="AA101" i="11" s="1"/>
  <c r="CW104" i="10"/>
  <c r="Z101" i="11" s="1"/>
  <c r="CV104" i="10"/>
  <c r="Y101" i="11" s="1"/>
  <c r="CU104" i="10"/>
  <c r="X101" i="11"/>
  <c r="CT104" i="10"/>
  <c r="W101" i="11"/>
  <c r="CS104" i="10"/>
  <c r="V101" i="11"/>
  <c r="CR104" i="10"/>
  <c r="U101" i="11"/>
  <c r="CQ104" i="10"/>
  <c r="T101" i="11" s="1"/>
  <c r="L101" i="11"/>
  <c r="DN103" i="10"/>
  <c r="AQ100" i="11"/>
  <c r="DM103" i="10"/>
  <c r="AP100" i="11" s="1"/>
  <c r="DL103" i="10"/>
  <c r="AO100" i="11" s="1"/>
  <c r="DK103" i="10"/>
  <c r="AN100" i="11"/>
  <c r="DJ103" i="10"/>
  <c r="AM100" i="11" s="1"/>
  <c r="DI103" i="10"/>
  <c r="AL100" i="11" s="1"/>
  <c r="DH103" i="10"/>
  <c r="AK100" i="11"/>
  <c r="DG103" i="10"/>
  <c r="AJ100" i="11"/>
  <c r="DF103" i="10"/>
  <c r="AI100" i="11"/>
  <c r="DE103" i="10"/>
  <c r="AH100" i="11" s="1"/>
  <c r="DD103" i="10"/>
  <c r="AG100" i="11"/>
  <c r="DC103" i="10"/>
  <c r="AF100" i="11" s="1"/>
  <c r="DB103" i="10"/>
  <c r="AE100" i="11"/>
  <c r="DA103" i="10"/>
  <c r="AD100" i="11"/>
  <c r="CZ103" i="10"/>
  <c r="AC100" i="11"/>
  <c r="CY103" i="10"/>
  <c r="AB100" i="11" s="1"/>
  <c r="CX103" i="10"/>
  <c r="AA100" i="11" s="1"/>
  <c r="CW103" i="10"/>
  <c r="Z100" i="11"/>
  <c r="CV103" i="10"/>
  <c r="Y100" i="11" s="1"/>
  <c r="CU103" i="10"/>
  <c r="X100" i="11" s="1"/>
  <c r="CT103" i="10"/>
  <c r="W100" i="11"/>
  <c r="CS103" i="10"/>
  <c r="V100" i="11"/>
  <c r="CR103" i="10"/>
  <c r="U100" i="11"/>
  <c r="CQ103" i="10"/>
  <c r="T100" i="11" s="1"/>
  <c r="L100" i="11"/>
  <c r="DN102" i="10"/>
  <c r="AQ99" i="11" s="1"/>
  <c r="DM102" i="10"/>
  <c r="AP99" i="11"/>
  <c r="DL102" i="10"/>
  <c r="AO99" i="11" s="1"/>
  <c r="DK102" i="10"/>
  <c r="AN99" i="11" s="1"/>
  <c r="DJ102" i="10"/>
  <c r="AM99" i="11"/>
  <c r="DI102" i="10"/>
  <c r="AL99" i="11" s="1"/>
  <c r="DH102" i="10"/>
  <c r="AK99" i="11" s="1"/>
  <c r="DG102" i="10"/>
  <c r="AJ99" i="11" s="1"/>
  <c r="DF102" i="10"/>
  <c r="AI99" i="11"/>
  <c r="DE102" i="10"/>
  <c r="AH99" i="11" s="1"/>
  <c r="DD102" i="10"/>
  <c r="AG99" i="11" s="1"/>
  <c r="DC102" i="10"/>
  <c r="AF99" i="11"/>
  <c r="DB102" i="10"/>
  <c r="AE99" i="11"/>
  <c r="DA102" i="10"/>
  <c r="AD99" i="11" s="1"/>
  <c r="CZ102" i="10"/>
  <c r="AC99" i="11"/>
  <c r="CY102" i="10"/>
  <c r="AB99" i="11"/>
  <c r="CX102" i="10"/>
  <c r="AA99" i="11" s="1"/>
  <c r="CW102" i="10"/>
  <c r="Z99" i="11" s="1"/>
  <c r="CV102" i="10"/>
  <c r="Y99" i="11" s="1"/>
  <c r="CU102" i="10"/>
  <c r="X99" i="11"/>
  <c r="CT102" i="10"/>
  <c r="W99" i="11"/>
  <c r="CS102" i="10"/>
  <c r="V99" i="11" s="1"/>
  <c r="CR102" i="10"/>
  <c r="U99" i="11"/>
  <c r="CQ102" i="10"/>
  <c r="T99" i="11" s="1"/>
  <c r="L99" i="11"/>
  <c r="DN101" i="10"/>
  <c r="AQ98" i="11"/>
  <c r="DM101" i="10"/>
  <c r="AP98" i="11" s="1"/>
  <c r="DL101" i="10"/>
  <c r="AO98" i="11"/>
  <c r="DK101" i="10"/>
  <c r="AN98" i="11"/>
  <c r="DJ101" i="10"/>
  <c r="AM98" i="11" s="1"/>
  <c r="DI101" i="10"/>
  <c r="AL98" i="11"/>
  <c r="DH101" i="10"/>
  <c r="AK98" i="11"/>
  <c r="DG101" i="10"/>
  <c r="AJ98" i="11"/>
  <c r="DF101" i="10"/>
  <c r="AI98" i="11"/>
  <c r="DE101" i="10"/>
  <c r="AH98" i="11" s="1"/>
  <c r="DD101" i="10"/>
  <c r="AG98" i="11" s="1"/>
  <c r="DC101" i="10"/>
  <c r="AF98" i="11" s="1"/>
  <c r="DB101" i="10"/>
  <c r="AE98" i="11" s="1"/>
  <c r="DA101" i="10"/>
  <c r="AD98" i="11"/>
  <c r="CZ101" i="10"/>
  <c r="AC98" i="11"/>
  <c r="CY101" i="10"/>
  <c r="AB98" i="11" s="1"/>
  <c r="CX101" i="10"/>
  <c r="AA98" i="11"/>
  <c r="CW101" i="10"/>
  <c r="Z98" i="11"/>
  <c r="CV101" i="10"/>
  <c r="Y98" i="11" s="1"/>
  <c r="CU101" i="10"/>
  <c r="X98" i="11"/>
  <c r="CT101" i="10"/>
  <c r="W98" i="11"/>
  <c r="CS101" i="10"/>
  <c r="V98" i="11"/>
  <c r="CR101" i="10"/>
  <c r="U98" i="11"/>
  <c r="CQ101" i="10"/>
  <c r="T98" i="11" s="1"/>
  <c r="L98" i="11"/>
  <c r="DN100" i="10"/>
  <c r="AQ97" i="11"/>
  <c r="DM100" i="10"/>
  <c r="AP97" i="11"/>
  <c r="DL100" i="10"/>
  <c r="AO97" i="11" s="1"/>
  <c r="DK100" i="10"/>
  <c r="AN97" i="11" s="1"/>
  <c r="DJ100" i="10"/>
  <c r="AM97" i="11"/>
  <c r="DI100" i="10"/>
  <c r="AL97" i="11"/>
  <c r="DH100" i="10"/>
  <c r="AK97" i="11"/>
  <c r="DG100" i="10"/>
  <c r="AJ97" i="11"/>
  <c r="DF100" i="10"/>
  <c r="AI97" i="11"/>
  <c r="DE100" i="10"/>
  <c r="AH97" i="11" s="1"/>
  <c r="DD100" i="10"/>
  <c r="AG97" i="11" s="1"/>
  <c r="DC100" i="10"/>
  <c r="AF97" i="11" s="1"/>
  <c r="DB100" i="10"/>
  <c r="AE97" i="11"/>
  <c r="DA100" i="10"/>
  <c r="AD97" i="11" s="1"/>
  <c r="CZ100" i="10"/>
  <c r="AC97" i="11"/>
  <c r="CY100" i="10"/>
  <c r="AB97" i="11"/>
  <c r="CX100" i="10"/>
  <c r="AA97" i="11" s="1"/>
  <c r="CW100" i="10"/>
  <c r="Z97" i="11" s="1"/>
  <c r="CV100" i="10"/>
  <c r="Y97" i="11"/>
  <c r="CU100" i="10"/>
  <c r="X97" i="11" s="1"/>
  <c r="CT100" i="10"/>
  <c r="W97" i="11" s="1"/>
  <c r="CS100" i="10"/>
  <c r="V97" i="11"/>
  <c r="CR100" i="10"/>
  <c r="U97" i="11"/>
  <c r="CQ100" i="10"/>
  <c r="T97" i="11" s="1"/>
  <c r="L97" i="11"/>
  <c r="DN99" i="10"/>
  <c r="AQ96" i="11"/>
  <c r="DM99" i="10"/>
  <c r="AP96" i="11"/>
  <c r="DL99" i="10"/>
  <c r="AO96" i="11" s="1"/>
  <c r="DK99" i="10"/>
  <c r="AN96" i="11"/>
  <c r="DJ99" i="10"/>
  <c r="AM96" i="11" s="1"/>
  <c r="DI99" i="10"/>
  <c r="AL96" i="11"/>
  <c r="DH99" i="10"/>
  <c r="AK96" i="11"/>
  <c r="DG99" i="10"/>
  <c r="AJ96" i="11"/>
  <c r="DF99" i="10"/>
  <c r="AI96" i="11" s="1"/>
  <c r="DE99" i="10"/>
  <c r="AH96" i="11" s="1"/>
  <c r="DD99" i="10"/>
  <c r="AG96" i="11"/>
  <c r="DC99" i="10"/>
  <c r="AF96" i="11" s="1"/>
  <c r="DB99" i="10"/>
  <c r="AE96" i="11"/>
  <c r="DA99" i="10"/>
  <c r="AD96" i="11"/>
  <c r="CZ99" i="10"/>
  <c r="AC96" i="11"/>
  <c r="CY99" i="10"/>
  <c r="AB96" i="11"/>
  <c r="CX99" i="10"/>
  <c r="AA96" i="11"/>
  <c r="CW99" i="10"/>
  <c r="Z96" i="11" s="1"/>
  <c r="CV99" i="10"/>
  <c r="Y96" i="11" s="1"/>
  <c r="CU99" i="10"/>
  <c r="X96" i="11" s="1"/>
  <c r="CT99" i="10"/>
  <c r="W96" i="11"/>
  <c r="CS99" i="10"/>
  <c r="V96" i="11"/>
  <c r="CR99" i="10"/>
  <c r="U96" i="11" s="1"/>
  <c r="CQ99" i="10"/>
  <c r="T96" i="11" s="1"/>
  <c r="L96" i="11"/>
  <c r="DN98" i="10"/>
  <c r="AQ95" i="11" s="1"/>
  <c r="DM98" i="10"/>
  <c r="AP95" i="11"/>
  <c r="DL98" i="10"/>
  <c r="AO95" i="11" s="1"/>
  <c r="DK98" i="10"/>
  <c r="AN95" i="11" s="1"/>
  <c r="DJ98" i="10"/>
  <c r="AM95" i="11" s="1"/>
  <c r="DI98" i="10"/>
  <c r="AL95" i="11"/>
  <c r="DH98" i="10"/>
  <c r="AK95" i="11"/>
  <c r="DG98" i="10"/>
  <c r="AJ95" i="11"/>
  <c r="DF98" i="10"/>
  <c r="AI95" i="11"/>
  <c r="DE98" i="10"/>
  <c r="AH95" i="11" s="1"/>
  <c r="DD98" i="10"/>
  <c r="AG95" i="11" s="1"/>
  <c r="DC98" i="10"/>
  <c r="AF95" i="11"/>
  <c r="DB98" i="10"/>
  <c r="AE95" i="11" s="1"/>
  <c r="DA98" i="10"/>
  <c r="AD95" i="11"/>
  <c r="CZ98" i="10"/>
  <c r="AC95" i="11"/>
  <c r="CY98" i="10"/>
  <c r="AB95" i="11"/>
  <c r="CX98" i="10"/>
  <c r="AA95" i="11" s="1"/>
  <c r="CW98" i="10"/>
  <c r="Z95" i="11" s="1"/>
  <c r="CV98" i="10"/>
  <c r="Y95" i="11"/>
  <c r="CU98" i="10"/>
  <c r="X95" i="11"/>
  <c r="CT98" i="10"/>
  <c r="W95" i="11" s="1"/>
  <c r="CS98" i="10"/>
  <c r="V95" i="11" s="1"/>
  <c r="CR98" i="10"/>
  <c r="U95" i="11"/>
  <c r="CQ98" i="10"/>
  <c r="T95" i="11" s="1"/>
  <c r="L95" i="11"/>
  <c r="DN97" i="10"/>
  <c r="AQ94" i="11"/>
  <c r="DM97" i="10"/>
  <c r="AP94" i="11"/>
  <c r="DL97" i="10"/>
  <c r="AO94" i="11"/>
  <c r="DK97" i="10"/>
  <c r="AN94" i="11" s="1"/>
  <c r="DJ97" i="10"/>
  <c r="AM94" i="11" s="1"/>
  <c r="DI97" i="10"/>
  <c r="AL94" i="11" s="1"/>
  <c r="DH97" i="10"/>
  <c r="AK94" i="11"/>
  <c r="DG97" i="10"/>
  <c r="AJ94" i="11"/>
  <c r="DF97" i="10"/>
  <c r="AI94" i="11"/>
  <c r="DE97" i="10"/>
  <c r="AH94" i="11"/>
  <c r="DD97" i="10"/>
  <c r="AG94" i="11"/>
  <c r="DC97" i="10"/>
  <c r="AF94" i="11" s="1"/>
  <c r="DB97" i="10"/>
  <c r="AE94" i="11"/>
  <c r="DA97" i="10"/>
  <c r="AD94" i="11"/>
  <c r="CZ97" i="10"/>
  <c r="AC94" i="11"/>
  <c r="CY97" i="10"/>
  <c r="AB94" i="11" s="1"/>
  <c r="CX97" i="10"/>
  <c r="AA94" i="11" s="1"/>
  <c r="CW97" i="10"/>
  <c r="Z94" i="11"/>
  <c r="CV97" i="10"/>
  <c r="Y94" i="11" s="1"/>
  <c r="CU97" i="10"/>
  <c r="X94" i="11" s="1"/>
  <c r="CT97" i="10"/>
  <c r="W94" i="11"/>
  <c r="CS97" i="10"/>
  <c r="V94" i="11"/>
  <c r="CR97" i="10"/>
  <c r="U94" i="11"/>
  <c r="CQ97" i="10"/>
  <c r="T94" i="11"/>
  <c r="L94" i="11"/>
  <c r="DN96" i="10"/>
  <c r="AQ93" i="11"/>
  <c r="DM96" i="10"/>
  <c r="AP93" i="11"/>
  <c r="DL96" i="10"/>
  <c r="AO93" i="11" s="1"/>
  <c r="DK96" i="10"/>
  <c r="AN93" i="11" s="1"/>
  <c r="DJ96" i="10"/>
  <c r="AM93" i="11"/>
  <c r="DI96" i="10"/>
  <c r="AL93" i="11"/>
  <c r="DH96" i="10"/>
  <c r="AK93" i="11" s="1"/>
  <c r="DG96" i="10"/>
  <c r="AJ93" i="11"/>
  <c r="DF96" i="10"/>
  <c r="AI93" i="11"/>
  <c r="DE96" i="10"/>
  <c r="AH93" i="11" s="1"/>
  <c r="DD96" i="10"/>
  <c r="AG93" i="11" s="1"/>
  <c r="DC96" i="10"/>
  <c r="AF93" i="11" s="1"/>
  <c r="DB96" i="10"/>
  <c r="AE93" i="11"/>
  <c r="DA96" i="10"/>
  <c r="AD93" i="11"/>
  <c r="CZ96" i="10"/>
  <c r="AC93" i="11" s="1"/>
  <c r="CY96" i="10"/>
  <c r="AB93" i="11"/>
  <c r="CX96" i="10"/>
  <c r="AA93" i="11" s="1"/>
  <c r="CW96" i="10"/>
  <c r="Z93" i="11" s="1"/>
  <c r="CV96" i="10"/>
  <c r="Y93" i="11"/>
  <c r="CU96" i="10"/>
  <c r="X93" i="11"/>
  <c r="CT96" i="10"/>
  <c r="W93" i="11"/>
  <c r="CS96" i="10"/>
  <c r="V93" i="11"/>
  <c r="CR96" i="10"/>
  <c r="U93" i="11"/>
  <c r="CQ96" i="10"/>
  <c r="T93" i="11" s="1"/>
  <c r="L93" i="11"/>
  <c r="L92" i="11"/>
  <c r="L91" i="11"/>
  <c r="L90" i="11"/>
  <c r="L89" i="11"/>
  <c r="L88" i="11"/>
  <c r="L87" i="11"/>
  <c r="L86" i="11"/>
  <c r="L85" i="11"/>
  <c r="L84" i="11"/>
  <c r="L83" i="11"/>
  <c r="W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L73" i="11"/>
  <c r="L72" i="11"/>
  <c r="L71" i="11"/>
  <c r="L70" i="11"/>
  <c r="L69" i="11"/>
  <c r="L68" i="11"/>
  <c r="L67" i="11"/>
  <c r="L66" i="11"/>
  <c r="L65" i="11"/>
  <c r="L64" i="11"/>
  <c r="L63" i="11"/>
  <c r="L62" i="11"/>
  <c r="L61" i="11"/>
  <c r="L60" i="11"/>
  <c r="L59" i="11"/>
  <c r="L58" i="11"/>
  <c r="L57" i="11"/>
  <c r="L56" i="11"/>
  <c r="L55" i="11"/>
  <c r="L54" i="11"/>
  <c r="Y54" i="11" s="1"/>
  <c r="L53" i="11"/>
  <c r="L52" i="11"/>
  <c r="L51" i="11"/>
  <c r="L50" i="11"/>
  <c r="L49" i="11"/>
  <c r="L48" i="11"/>
  <c r="D48" i="11"/>
  <c r="C48" i="11"/>
  <c r="B48" i="11"/>
  <c r="L47" i="11"/>
  <c r="D47" i="11"/>
  <c r="C47" i="11"/>
  <c r="B47" i="11"/>
  <c r="L46" i="11"/>
  <c r="AE46" i="11" s="1"/>
  <c r="L45" i="11"/>
  <c r="L44" i="11"/>
  <c r="L43" i="1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AD33" i="13"/>
  <c r="AC33" i="13"/>
  <c r="AQ79" i="11"/>
  <c r="AK79" i="11"/>
  <c r="AJ79" i="11"/>
  <c r="AE79" i="11"/>
  <c r="AB79" i="11"/>
  <c r="AA79" i="11"/>
  <c r="X79" i="11"/>
  <c r="T79" i="11"/>
  <c r="AN78" i="11"/>
  <c r="AJ78" i="11"/>
  <c r="X78" i="11"/>
  <c r="W78" i="11"/>
  <c r="U78" i="11"/>
  <c r="AQ77" i="11"/>
  <c r="AJ77" i="11"/>
  <c r="AG77" i="11"/>
  <c r="AF77" i="11"/>
  <c r="T77" i="11"/>
  <c r="AO40" i="11"/>
  <c r="AK40" i="11"/>
  <c r="AH40" i="11"/>
  <c r="V40" i="11"/>
  <c r="U40" i="11"/>
  <c r="AS39" i="11"/>
  <c r="AR39" i="11"/>
  <c r="AS38" i="11"/>
  <c r="AR38" i="11"/>
  <c r="AS37" i="11"/>
  <c r="AR37" i="11"/>
  <c r="AS36" i="11"/>
  <c r="AR36" i="11"/>
  <c r="AS35" i="11"/>
  <c r="AR35" i="11"/>
  <c r="AS34" i="11"/>
  <c r="AR34" i="11"/>
  <c r="AP33" i="11"/>
  <c r="AN33" i="11"/>
  <c r="AL33" i="11"/>
  <c r="AK33" i="11"/>
  <c r="AI33" i="11"/>
  <c r="AG33" i="11"/>
  <c r="AC33" i="11"/>
  <c r="AB33" i="11"/>
  <c r="Z33" i="11"/>
  <c r="X33" i="11"/>
  <c r="V33" i="11"/>
  <c r="U33" i="11"/>
  <c r="AS32" i="11"/>
  <c r="AR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c r="DP124" i="10"/>
  <c r="AR121" i="11" s="1"/>
  <c r="DO124" i="10"/>
  <c r="CP124" i="10"/>
  <c r="S121" i="11" s="1"/>
  <c r="CO124" i="10"/>
  <c r="R121" i="11"/>
  <c r="DQ123" i="10"/>
  <c r="AS120" i="11"/>
  <c r="DP123" i="10"/>
  <c r="AR120" i="11"/>
  <c r="DO123" i="10"/>
  <c r="CP123" i="10"/>
  <c r="S120" i="11" s="1"/>
  <c r="CO123" i="10"/>
  <c r="R120" i="11" s="1"/>
  <c r="DQ122" i="10"/>
  <c r="AS119" i="11"/>
  <c r="DP122" i="10"/>
  <c r="AR119" i="11"/>
  <c r="DO122" i="10"/>
  <c r="CP122" i="10"/>
  <c r="S119" i="11"/>
  <c r="CO122" i="10"/>
  <c r="R119" i="11"/>
  <c r="DQ121" i="10"/>
  <c r="AS118" i="11"/>
  <c r="DP121" i="10"/>
  <c r="AR118" i="11"/>
  <c r="DO121" i="10"/>
  <c r="CP121" i="10"/>
  <c r="S118" i="11"/>
  <c r="CO121" i="10"/>
  <c r="R118" i="11"/>
  <c r="DQ120" i="10"/>
  <c r="AS117" i="11" s="1"/>
  <c r="DP120" i="10"/>
  <c r="AR117" i="11" s="1"/>
  <c r="DO120" i="10"/>
  <c r="CP120" i="10"/>
  <c r="S117" i="11" s="1"/>
  <c r="CO120" i="10"/>
  <c r="R117" i="11"/>
  <c r="DQ119" i="10"/>
  <c r="AS116" i="11" s="1"/>
  <c r="DP119" i="10"/>
  <c r="AR116" i="11" s="1"/>
  <c r="DO119" i="10"/>
  <c r="CP119" i="10"/>
  <c r="S116" i="11" s="1"/>
  <c r="CO119" i="10"/>
  <c r="R116" i="11" s="1"/>
  <c r="DQ118" i="10"/>
  <c r="AS115" i="11"/>
  <c r="DP118" i="10"/>
  <c r="AR115" i="11"/>
  <c r="DO118" i="10"/>
  <c r="CP118" i="10"/>
  <c r="S115" i="11"/>
  <c r="CO118" i="10"/>
  <c r="R115" i="11" s="1"/>
  <c r="DQ117" i="10"/>
  <c r="AS114" i="11" s="1"/>
  <c r="DP117" i="10"/>
  <c r="AR114" i="11"/>
  <c r="DO117" i="10"/>
  <c r="CP117" i="10"/>
  <c r="S114" i="11"/>
  <c r="CO117" i="10"/>
  <c r="R114" i="11" s="1"/>
  <c r="DQ116" i="10"/>
  <c r="AS113" i="11"/>
  <c r="DP116" i="10"/>
  <c r="AR113" i="11" s="1"/>
  <c r="DO116" i="10"/>
  <c r="CP116" i="10"/>
  <c r="S113" i="11"/>
  <c r="CO116" i="10"/>
  <c r="R113" i="11"/>
  <c r="DQ115" i="10"/>
  <c r="AS112" i="11"/>
  <c r="DP115" i="10"/>
  <c r="AR112" i="11" s="1"/>
  <c r="DO115" i="10"/>
  <c r="CP115" i="10"/>
  <c r="S112" i="11"/>
  <c r="CO115" i="10"/>
  <c r="R112" i="11" s="1"/>
  <c r="DQ114" i="10"/>
  <c r="AS111" i="11"/>
  <c r="DP114" i="10"/>
  <c r="AR111" i="11" s="1"/>
  <c r="DO114" i="10"/>
  <c r="CP114" i="10"/>
  <c r="S111" i="11"/>
  <c r="CO114" i="10"/>
  <c r="R111" i="11"/>
  <c r="DQ113" i="10"/>
  <c r="AS110" i="11" s="1"/>
  <c r="DP113" i="10"/>
  <c r="AR110" i="11" s="1"/>
  <c r="DO113" i="10"/>
  <c r="CP113" i="10"/>
  <c r="S110" i="11"/>
  <c r="CO113" i="10"/>
  <c r="R110" i="11" s="1"/>
  <c r="DQ112" i="10"/>
  <c r="AS109" i="11" s="1"/>
  <c r="DP112" i="10"/>
  <c r="AR109" i="11" s="1"/>
  <c r="DO112" i="10"/>
  <c r="CP112" i="10"/>
  <c r="S109" i="11"/>
  <c r="CO112" i="10"/>
  <c r="R109" i="11" s="1"/>
  <c r="DQ111" i="10"/>
  <c r="AS108" i="11" s="1"/>
  <c r="DP111" i="10"/>
  <c r="AR108" i="11"/>
  <c r="DO111" i="10"/>
  <c r="CP111" i="10"/>
  <c r="S108" i="11" s="1"/>
  <c r="CO111" i="10"/>
  <c r="R108" i="11" s="1"/>
  <c r="DQ110" i="10"/>
  <c r="AS107" i="11" s="1"/>
  <c r="DP110" i="10"/>
  <c r="AR107" i="11" s="1"/>
  <c r="DO110" i="10"/>
  <c r="CP110" i="10"/>
  <c r="S107" i="11" s="1"/>
  <c r="CO110" i="10"/>
  <c r="R107" i="11"/>
  <c r="DQ109" i="10"/>
  <c r="AS106" i="11"/>
  <c r="DP109" i="10"/>
  <c r="AR106" i="11"/>
  <c r="DO109" i="10"/>
  <c r="CP109" i="10"/>
  <c r="S106" i="11" s="1"/>
  <c r="CO109" i="10"/>
  <c r="R106" i="11"/>
  <c r="DQ108" i="10"/>
  <c r="AS105" i="11"/>
  <c r="DP108" i="10"/>
  <c r="AR105" i="11"/>
  <c r="DO108" i="10"/>
  <c r="CP108" i="10"/>
  <c r="S105" i="11"/>
  <c r="CO108" i="10"/>
  <c r="R105" i="11"/>
  <c r="DQ107" i="10"/>
  <c r="AS104" i="11"/>
  <c r="DP107" i="10"/>
  <c r="AR104" i="11" s="1"/>
  <c r="DO107" i="10"/>
  <c r="CP107" i="10"/>
  <c r="S104" i="11"/>
  <c r="CO107" i="10"/>
  <c r="R104"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c r="DP106" i="10"/>
  <c r="AR103" i="11"/>
  <c r="DO106" i="10"/>
  <c r="CP106" i="10"/>
  <c r="S103" i="11"/>
  <c r="CO106" i="10"/>
  <c r="R103" i="11"/>
  <c r="DQ105" i="10"/>
  <c r="AS102" i="11" s="1"/>
  <c r="DP105" i="10"/>
  <c r="AR102" i="11" s="1"/>
  <c r="DO105" i="10"/>
  <c r="CP105" i="10"/>
  <c r="S102" i="11"/>
  <c r="CO105" i="10"/>
  <c r="R102" i="11"/>
  <c r="DQ104" i="10"/>
  <c r="AS101" i="11" s="1"/>
  <c r="DP104" i="10"/>
  <c r="AR101" i="11" s="1"/>
  <c r="DO104" i="10"/>
  <c r="CP104" i="10"/>
  <c r="S101" i="11"/>
  <c r="CO104" i="10"/>
  <c r="R101" i="11"/>
  <c r="DQ103" i="10"/>
  <c r="AS100" i="11" s="1"/>
  <c r="DP103" i="10"/>
  <c r="AR100" i="11" s="1"/>
  <c r="DO103" i="10"/>
  <c r="CP103" i="10"/>
  <c r="S100" i="11" s="1"/>
  <c r="CO103" i="10"/>
  <c r="R100" i="11" s="1"/>
  <c r="DQ102" i="10"/>
  <c r="AS99" i="11"/>
  <c r="DP102" i="10"/>
  <c r="AR99" i="11" s="1"/>
  <c r="DO102" i="10"/>
  <c r="CP102" i="10"/>
  <c r="S99" i="11"/>
  <c r="CO102" i="10"/>
  <c r="R99" i="11" s="1"/>
  <c r="DQ101" i="10"/>
  <c r="AS98" i="11" s="1"/>
  <c r="DP101" i="10"/>
  <c r="AR98" i="11"/>
  <c r="DO101" i="10"/>
  <c r="CP101" i="10"/>
  <c r="S98" i="11" s="1"/>
  <c r="CO101" i="10"/>
  <c r="R98"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c r="DO100" i="10"/>
  <c r="CP100" i="10"/>
  <c r="S97" i="11" s="1"/>
  <c r="CO100" i="10"/>
  <c r="R97" i="11" s="1"/>
  <c r="AH100" i="10"/>
  <c r="AG100" i="10"/>
  <c r="AF100" i="10"/>
  <c r="AE100" i="10"/>
  <c r="AD100" i="10"/>
  <c r="AC100" i="10"/>
  <c r="AB100" i="10"/>
  <c r="AA100" i="10"/>
  <c r="Z100" i="10"/>
  <c r="Y100" i="10"/>
  <c r="X100" i="10"/>
  <c r="W100" i="10"/>
  <c r="V100" i="10"/>
  <c r="U100" i="10"/>
  <c r="T100" i="10"/>
  <c r="S100" i="10"/>
  <c r="DQ99" i="10"/>
  <c r="AS96" i="11"/>
  <c r="DP99" i="10"/>
  <c r="AR96" i="11"/>
  <c r="DO99" i="10"/>
  <c r="CP99" i="10"/>
  <c r="S96" i="11"/>
  <c r="CO99" i="10"/>
  <c r="R96" i="11" s="1"/>
  <c r="AH99" i="10"/>
  <c r="AG99" i="10"/>
  <c r="AF99" i="10"/>
  <c r="AE99" i="10"/>
  <c r="AD99" i="10"/>
  <c r="AC99" i="10"/>
  <c r="AB99" i="10"/>
  <c r="AA99" i="10"/>
  <c r="Z99" i="10"/>
  <c r="Y99" i="10"/>
  <c r="X99" i="10"/>
  <c r="W99" i="10"/>
  <c r="V99" i="10"/>
  <c r="U99" i="10"/>
  <c r="T99" i="10"/>
  <c r="S99" i="10"/>
  <c r="DQ98" i="10"/>
  <c r="AS95" i="11"/>
  <c r="DP98" i="10"/>
  <c r="AR95" i="11" s="1"/>
  <c r="DO98" i="10"/>
  <c r="CP98" i="10"/>
  <c r="S95" i="11"/>
  <c r="CO98" i="10"/>
  <c r="R95" i="1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c r="DP97" i="10"/>
  <c r="AR94" i="11"/>
  <c r="DO97" i="10"/>
  <c r="CP97" i="10"/>
  <c r="S94" i="11"/>
  <c r="CO97" i="10"/>
  <c r="R94" i="11"/>
  <c r="DQ96" i="10"/>
  <c r="AS93" i="11"/>
  <c r="DP96" i="10"/>
  <c r="AR93" i="11" s="1"/>
  <c r="DO96" i="10"/>
  <c r="CP96" i="10"/>
  <c r="S93" i="11"/>
  <c r="CO96" i="10"/>
  <c r="R93"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c r="DM14" i="10"/>
  <c r="AP175" i="11"/>
  <c r="DL14" i="10"/>
  <c r="AO175" i="11" s="1"/>
  <c r="DK14" i="10"/>
  <c r="AN175" i="11" s="1"/>
  <c r="AN87" i="11" s="1"/>
  <c r="DJ14" i="10"/>
  <c r="AM175" i="11" s="1"/>
  <c r="DI14" i="10"/>
  <c r="DH14" i="10"/>
  <c r="AK175" i="11"/>
  <c r="DG14" i="10"/>
  <c r="AJ175" i="11"/>
  <c r="DF14" i="10"/>
  <c r="AI175" i="11" s="1"/>
  <c r="DE14" i="10"/>
  <c r="AH175" i="11"/>
  <c r="AH85" i="11" s="1"/>
  <c r="DD14" i="10"/>
  <c r="AG175" i="11"/>
  <c r="AG88" i="11" s="1"/>
  <c r="DC14" i="10"/>
  <c r="AF175" i="11" s="1"/>
  <c r="AF88" i="11" s="1"/>
  <c r="DB14" i="10"/>
  <c r="AE175" i="11"/>
  <c r="AE90" i="11" s="1"/>
  <c r="DA14" i="10"/>
  <c r="AD175" i="11"/>
  <c r="CZ14" i="10"/>
  <c r="AC175" i="11"/>
  <c r="AC85" i="11" s="1"/>
  <c r="CY14" i="10"/>
  <c r="AB175" i="11"/>
  <c r="AB92" i="11" s="1"/>
  <c r="CX14" i="10"/>
  <c r="AA175" i="11"/>
  <c r="CW14" i="10"/>
  <c r="Z175" i="11" s="1"/>
  <c r="CV14" i="10"/>
  <c r="Y175" i="11" s="1"/>
  <c r="CU14" i="10"/>
  <c r="CM89" i="10" s="1"/>
  <c r="M86" i="11" s="1"/>
  <c r="N86" i="11" s="1"/>
  <c r="X175" i="11"/>
  <c r="CT14" i="10"/>
  <c r="W175" i="11"/>
  <c r="W86" i="11" s="1"/>
  <c r="CS14" i="10"/>
  <c r="CR14" i="10"/>
  <c r="CQ14" i="10"/>
  <c r="AH95" i="10"/>
  <c r="AG95" i="10"/>
  <c r="AF95" i="10"/>
  <c r="AE95" i="10"/>
  <c r="AD95" i="10"/>
  <c r="AC95" i="10"/>
  <c r="AB95" i="10"/>
  <c r="AA95" i="10"/>
  <c r="Z95" i="10"/>
  <c r="Y95" i="10"/>
  <c r="X95" i="10"/>
  <c r="W95" i="10"/>
  <c r="V95" i="10"/>
  <c r="U95" i="10"/>
  <c r="T95" i="10"/>
  <c r="S95" i="10"/>
  <c r="DN30" i="10"/>
  <c r="AQ173" i="11" s="1"/>
  <c r="DM30" i="10"/>
  <c r="AP173" i="11" s="1"/>
  <c r="DL30" i="10"/>
  <c r="AO173" i="11" s="1"/>
  <c r="DK30" i="10"/>
  <c r="AN173" i="11"/>
  <c r="AN64" i="11" s="1"/>
  <c r="DJ30" i="10"/>
  <c r="AM173" i="11"/>
  <c r="DI30" i="10"/>
  <c r="AL173" i="11"/>
  <c r="DH30" i="10"/>
  <c r="AK173" i="11"/>
  <c r="DG30" i="10"/>
  <c r="AJ173" i="11"/>
  <c r="DF30" i="10"/>
  <c r="AI173" i="11" s="1"/>
  <c r="DE30" i="10"/>
  <c r="AH173" i="11"/>
  <c r="DD30" i="10"/>
  <c r="AG173" i="11"/>
  <c r="DC30" i="10"/>
  <c r="AF173" i="11"/>
  <c r="DB30" i="10"/>
  <c r="AE173" i="11"/>
  <c r="AE64" i="11" s="1"/>
  <c r="DA30" i="10"/>
  <c r="AD173" i="11" s="1"/>
  <c r="CZ30" i="10"/>
  <c r="AC173" i="11" s="1"/>
  <c r="CY30" i="10"/>
  <c r="AB173" i="11" s="1"/>
  <c r="CX30" i="10"/>
  <c r="AA173" i="11" s="1"/>
  <c r="CW30" i="10"/>
  <c r="Z173" i="11"/>
  <c r="CV30" i="10"/>
  <c r="Y173" i="11"/>
  <c r="CU30" i="10"/>
  <c r="X173" i="11"/>
  <c r="CT30" i="10"/>
  <c r="W173" i="11" s="1"/>
  <c r="CS30" i="10"/>
  <c r="V173" i="11"/>
  <c r="CR30" i="10"/>
  <c r="U173" i="11" s="1"/>
  <c r="CQ30" i="10"/>
  <c r="T173" i="11"/>
  <c r="T70" i="11" s="1"/>
  <c r="DN29" i="10"/>
  <c r="AQ172" i="11"/>
  <c r="DM29" i="10"/>
  <c r="AP172" i="11"/>
  <c r="DL29" i="10"/>
  <c r="AO172" i="11" s="1"/>
  <c r="DK29" i="10"/>
  <c r="AN172" i="11"/>
  <c r="AN50" i="11" s="1"/>
  <c r="DJ29" i="10"/>
  <c r="AM172" i="11" s="1"/>
  <c r="DI29" i="10"/>
  <c r="AL172" i="11" s="1"/>
  <c r="DH29" i="10"/>
  <c r="AK172" i="11"/>
  <c r="AK70" i="11" s="1"/>
  <c r="DG29" i="10"/>
  <c r="AJ172" i="11"/>
  <c r="DF29" i="10"/>
  <c r="AI172" i="11"/>
  <c r="DE29" i="10"/>
  <c r="AH172" i="11" s="1"/>
  <c r="AH69" i="11" s="1"/>
  <c r="DD29" i="10"/>
  <c r="AG172" i="11" s="1"/>
  <c r="DC29" i="10"/>
  <c r="AF172" i="11" s="1"/>
  <c r="DB29" i="10"/>
  <c r="AE172" i="11" s="1"/>
  <c r="DA29" i="10"/>
  <c r="AD172" i="11" s="1"/>
  <c r="CZ29" i="10"/>
  <c r="AC172" i="11"/>
  <c r="CY29" i="10"/>
  <c r="AB172" i="11"/>
  <c r="CX29" i="10"/>
  <c r="AA172" i="11"/>
  <c r="AA69" i="11" s="1"/>
  <c r="CW29" i="10"/>
  <c r="Z172" i="11" s="1"/>
  <c r="CV29" i="10"/>
  <c r="Y172" i="11" s="1"/>
  <c r="Y69" i="11" s="1"/>
  <c r="CU29" i="10"/>
  <c r="X172" i="11" s="1"/>
  <c r="CT29" i="10"/>
  <c r="W172" i="11"/>
  <c r="CS29" i="10"/>
  <c r="V172" i="11"/>
  <c r="CR29" i="10"/>
  <c r="U172" i="11"/>
  <c r="CQ29" i="10"/>
  <c r="T172" i="11"/>
  <c r="T55" i="11" s="1"/>
  <c r="DN28" i="10"/>
  <c r="AQ171" i="11"/>
  <c r="AQ58" i="11" s="1"/>
  <c r="DM28" i="10"/>
  <c r="AP171" i="11"/>
  <c r="AP76" i="11" s="1"/>
  <c r="DL28" i="10"/>
  <c r="AO171" i="11" s="1"/>
  <c r="DK28" i="10"/>
  <c r="AN171" i="11" s="1"/>
  <c r="DJ28" i="10"/>
  <c r="AM171" i="11"/>
  <c r="DI28" i="10"/>
  <c r="AL171" i="11"/>
  <c r="DH28" i="10"/>
  <c r="AK171" i="11"/>
  <c r="DG28" i="10"/>
  <c r="AJ171" i="11"/>
  <c r="AJ57" i="11" s="1"/>
  <c r="DF28" i="10"/>
  <c r="AI171" i="11"/>
  <c r="AI48" i="11" s="1"/>
  <c r="DE28" i="10"/>
  <c r="AH171" i="11" s="1"/>
  <c r="DD28" i="10"/>
  <c r="AG171" i="11" s="1"/>
  <c r="AG51" i="11" s="1"/>
  <c r="DC28" i="10"/>
  <c r="AF171" i="11"/>
  <c r="DB28" i="10"/>
  <c r="AE171" i="11"/>
  <c r="DA28" i="10"/>
  <c r="AD171" i="11" s="1"/>
  <c r="CZ28" i="10"/>
  <c r="AC171" i="11"/>
  <c r="CY28" i="10"/>
  <c r="AB171" i="11"/>
  <c r="CX28" i="10"/>
  <c r="AA171" i="11" s="1"/>
  <c r="AA73" i="11" s="1"/>
  <c r="CW28" i="10"/>
  <c r="Z171" i="11" s="1"/>
  <c r="CV28" i="10"/>
  <c r="Y171" i="11"/>
  <c r="CU28" i="10"/>
  <c r="X171" i="11"/>
  <c r="CT28" i="10"/>
  <c r="W171" i="11"/>
  <c r="CS28" i="10"/>
  <c r="V171" i="11"/>
  <c r="CR28" i="10"/>
  <c r="U171" i="11"/>
  <c r="CQ28" i="10"/>
  <c r="T171" i="11" s="1"/>
  <c r="DN26" i="10"/>
  <c r="AQ170" i="11"/>
  <c r="AQ57" i="11" s="1"/>
  <c r="DM26" i="10"/>
  <c r="AP170" i="11"/>
  <c r="AP72" i="11" s="1"/>
  <c r="DL26" i="10"/>
  <c r="AO170" i="11"/>
  <c r="AO64" i="11" s="1"/>
  <c r="DK26" i="10"/>
  <c r="AN170" i="11"/>
  <c r="DJ26" i="10"/>
  <c r="AM170" i="11" s="1"/>
  <c r="DI26" i="10"/>
  <c r="AL170" i="11" s="1"/>
  <c r="DH26" i="10"/>
  <c r="AK170" i="11" s="1"/>
  <c r="DG26" i="10"/>
  <c r="AJ170" i="11" s="1"/>
  <c r="DF26" i="10"/>
  <c r="AI170" i="11"/>
  <c r="AI51" i="11" s="1"/>
  <c r="DE26" i="10"/>
  <c r="AH170" i="11"/>
  <c r="DD26" i="10"/>
  <c r="AG170" i="11" s="1"/>
  <c r="DC26" i="10"/>
  <c r="AF170" i="11"/>
  <c r="DB26" i="10"/>
  <c r="AE170" i="11"/>
  <c r="DA26" i="10"/>
  <c r="AD170" i="11" s="1"/>
  <c r="CZ26" i="10"/>
  <c r="AC170" i="11"/>
  <c r="CY26" i="10"/>
  <c r="AB170" i="11"/>
  <c r="CX26" i="10"/>
  <c r="AA170" i="11"/>
  <c r="AA43" i="11" s="1"/>
  <c r="CW26" i="10"/>
  <c r="Z170" i="11"/>
  <c r="Z49" i="11" s="1"/>
  <c r="CV26" i="10"/>
  <c r="Y170" i="11"/>
  <c r="Y72" i="11" s="1"/>
  <c r="CU26" i="10"/>
  <c r="X170" i="11" s="1"/>
  <c r="CT26" i="10"/>
  <c r="W170" i="11" s="1"/>
  <c r="CS26" i="10"/>
  <c r="V170" i="11"/>
  <c r="CR26" i="10"/>
  <c r="U170" i="11"/>
  <c r="CQ26" i="10"/>
  <c r="T170" i="11"/>
  <c r="DN25" i="10"/>
  <c r="AQ169" i="11" s="1"/>
  <c r="DM25" i="10"/>
  <c r="AP169" i="11" s="1"/>
  <c r="AP66" i="11" s="1"/>
  <c r="DL25" i="10"/>
  <c r="AO169" i="11"/>
  <c r="AO62" i="11" s="1"/>
  <c r="DK25" i="10"/>
  <c r="AN169" i="11" s="1"/>
  <c r="DJ25" i="10"/>
  <c r="AM169" i="11"/>
  <c r="DI25" i="10"/>
  <c r="AL169" i="11"/>
  <c r="DH25" i="10"/>
  <c r="AK169" i="11"/>
  <c r="DG25" i="10"/>
  <c r="AJ169" i="11"/>
  <c r="DF25" i="10"/>
  <c r="AI169" i="11"/>
  <c r="DE25" i="10"/>
  <c r="AH169" i="11"/>
  <c r="DD25" i="10"/>
  <c r="AG169" i="11" s="1"/>
  <c r="AG50" i="11" s="1"/>
  <c r="DC25" i="10"/>
  <c r="AF169" i="11"/>
  <c r="DB25" i="10"/>
  <c r="AE169" i="11"/>
  <c r="DA25" i="10"/>
  <c r="AD169" i="11"/>
  <c r="CZ25" i="10"/>
  <c r="AC169" i="11"/>
  <c r="CY25" i="10"/>
  <c r="AB169" i="11" s="1"/>
  <c r="CX25" i="10"/>
  <c r="AA169" i="11" s="1"/>
  <c r="CW25" i="10"/>
  <c r="Z169" i="11" s="1"/>
  <c r="CV25" i="10"/>
  <c r="Y169" i="11" s="1"/>
  <c r="Y41" i="11" s="1"/>
  <c r="CU25" i="10"/>
  <c r="X169" i="11"/>
  <c r="CT25" i="10"/>
  <c r="W169" i="11"/>
  <c r="W62" i="11" s="1"/>
  <c r="CS25" i="10"/>
  <c r="V169" i="11" s="1"/>
  <c r="CR25" i="10"/>
  <c r="U169" i="11" s="1"/>
  <c r="U64" i="11" s="1"/>
  <c r="CQ25" i="10"/>
  <c r="T169" i="11"/>
  <c r="DN24" i="10"/>
  <c r="AQ168" i="11" s="1"/>
  <c r="DM24" i="10"/>
  <c r="AP168" i="11" s="1"/>
  <c r="DL24" i="10"/>
  <c r="AO168" i="11"/>
  <c r="DK24" i="10"/>
  <c r="AN168" i="11"/>
  <c r="DJ24" i="10"/>
  <c r="AM168" i="11"/>
  <c r="DI24" i="10"/>
  <c r="AL168" i="11"/>
  <c r="DH24" i="10"/>
  <c r="AK168" i="11" s="1"/>
  <c r="DG24" i="10"/>
  <c r="AJ168" i="11" s="1"/>
  <c r="AJ45" i="11" s="1"/>
  <c r="DF24" i="10"/>
  <c r="AI168" i="11"/>
  <c r="DE24" i="10"/>
  <c r="AH168" i="11"/>
  <c r="DD24" i="10"/>
  <c r="AG168" i="11"/>
  <c r="DC24" i="10"/>
  <c r="AF168" i="11" s="1"/>
  <c r="DB24" i="10"/>
  <c r="AE168" i="11" s="1"/>
  <c r="DA24" i="10"/>
  <c r="AD168" i="11"/>
  <c r="CZ24" i="10"/>
  <c r="AC168" i="11" s="1"/>
  <c r="CY24" i="10"/>
  <c r="AB168" i="11" s="1"/>
  <c r="CX24" i="10"/>
  <c r="AA168" i="11"/>
  <c r="CW24" i="10"/>
  <c r="CV24" i="10"/>
  <c r="Y168" i="11" s="1"/>
  <c r="CU24" i="10"/>
  <c r="X168" i="11"/>
  <c r="CT24" i="10"/>
  <c r="W168" i="11"/>
  <c r="CS24" i="10"/>
  <c r="CR24" i="10"/>
  <c r="U168" i="11"/>
  <c r="CQ24" i="10"/>
  <c r="AJ82" i="10"/>
  <c r="AK82" i="10"/>
  <c r="AL82" i="10" s="1"/>
  <c r="AP65" i="10"/>
  <c r="AP64" i="10"/>
  <c r="M80" i="11"/>
  <c r="N80" i="11" s="1"/>
  <c r="AP63" i="10"/>
  <c r="M79" i="11"/>
  <c r="N79" i="11" s="1"/>
  <c r="C59" i="10"/>
  <c r="C57" i="10"/>
  <c r="AP53" i="10"/>
  <c r="M78" i="11" s="1"/>
  <c r="N78" i="11" s="1"/>
  <c r="AP51" i="10"/>
  <c r="M77" i="11" s="1"/>
  <c r="N77" i="11" s="1"/>
  <c r="AH48" i="10"/>
  <c r="AG48" i="10"/>
  <c r="AF48" i="10"/>
  <c r="AE48" i="10"/>
  <c r="AD48" i="10"/>
  <c r="AC48" i="10"/>
  <c r="AB48" i="10"/>
  <c r="AA48" i="10"/>
  <c r="Z48" i="10"/>
  <c r="Y48" i="10"/>
  <c r="X48" i="10"/>
  <c r="W48" i="10"/>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Q42" i="10"/>
  <c r="P42" i="10"/>
  <c r="O42" i="10"/>
  <c r="N42" i="10"/>
  <c r="M42" i="10"/>
  <c r="L42" i="10"/>
  <c r="K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C38" i="10"/>
  <c r="AQ35" i="10"/>
  <c r="AJ35" i="10"/>
  <c r="AS187" i="11" s="1"/>
  <c r="AS40" i="11" s="1"/>
  <c r="AQ32" i="10"/>
  <c r="AP29" i="10"/>
  <c r="C24" i="10"/>
  <c r="F28" i="1"/>
  <c r="R28" i="1" s="1"/>
  <c r="E35" i="1"/>
  <c r="F31" i="1"/>
  <c r="R31" i="1" s="1"/>
  <c r="S31" i="1" s="1"/>
  <c r="F34" i="1"/>
  <c r="R34" i="1" s="1"/>
  <c r="S34" i="1" s="1"/>
  <c r="F64" i="1"/>
  <c r="R64" i="1"/>
  <c r="F43" i="1"/>
  <c r="R43" i="1"/>
  <c r="F46" i="1"/>
  <c r="R46" i="1" s="1"/>
  <c r="F55" i="1"/>
  <c r="R55" i="1" s="1"/>
  <c r="AA52" i="10" s="1"/>
  <c r="F16" i="5"/>
  <c r="R16" i="5" s="1"/>
  <c r="F67" i="1"/>
  <c r="R67" i="1"/>
  <c r="P68" i="1" s="1"/>
  <c r="R68" i="1" s="1"/>
  <c r="F22" i="5"/>
  <c r="F7" i="1"/>
  <c r="R7" i="1"/>
  <c r="E8" i="1"/>
  <c r="F19" i="5"/>
  <c r="R19" i="5"/>
  <c r="C15" i="10" s="1"/>
  <c r="F49" i="1"/>
  <c r="R49" i="1" s="1"/>
  <c r="U16" i="5"/>
  <c r="V16" i="5"/>
  <c r="F13" i="5"/>
  <c r="S13" i="1"/>
  <c r="S16" i="1"/>
  <c r="S19" i="1"/>
  <c r="S22" i="1"/>
  <c r="S25" i="1"/>
  <c r="F25" i="5"/>
  <c r="R25" i="5"/>
  <c r="AE109" i="10" s="1"/>
  <c r="AJ14" i="10"/>
  <c r="S37" i="1"/>
  <c r="S40" i="1"/>
  <c r="S58" i="1"/>
  <c r="S61" i="1"/>
  <c r="F49" i="5"/>
  <c r="F52" i="5"/>
  <c r="F55" i="5"/>
  <c r="F58" i="5"/>
  <c r="F7" i="5"/>
  <c r="T28" i="5"/>
  <c r="T31" i="5"/>
  <c r="T43" i="5"/>
  <c r="T73" i="5"/>
  <c r="T79" i="5"/>
  <c r="T82" i="5"/>
  <c r="F79" i="5"/>
  <c r="U79" i="5"/>
  <c r="V79" i="5" s="1"/>
  <c r="V28" i="5"/>
  <c r="V31" i="5"/>
  <c r="V43" i="5"/>
  <c r="U19" i="5"/>
  <c r="V19" i="5" s="1"/>
  <c r="V73" i="5"/>
  <c r="V76" i="5"/>
  <c r="F82" i="5"/>
  <c r="U82" i="5"/>
  <c r="V82" i="5" s="1"/>
  <c r="U25" i="5"/>
  <c r="V25" i="5" s="1"/>
  <c r="F73" i="5"/>
  <c r="F76" i="5"/>
  <c r="Z25" i="10"/>
  <c r="AH25" i="10"/>
  <c r="AG25" i="10"/>
  <c r="AB25" i="10"/>
  <c r="O25" i="10"/>
  <c r="AO51" i="11"/>
  <c r="T104" i="10"/>
  <c r="L109" i="10"/>
  <c r="X109" i="10"/>
  <c r="AB109" i="10"/>
  <c r="X18" i="10"/>
  <c r="L18" i="10"/>
  <c r="AA18" i="10"/>
  <c r="S18" i="10"/>
  <c r="K18" i="10"/>
  <c r="Z18" i="10"/>
  <c r="N18" i="10"/>
  <c r="AJ63" i="11"/>
  <c r="AJ58" i="11"/>
  <c r="AJ55" i="11"/>
  <c r="S104" i="10"/>
  <c r="K109" i="10"/>
  <c r="S109" i="10"/>
  <c r="W109" i="10"/>
  <c r="AA109" i="10"/>
  <c r="W67" i="11"/>
  <c r="W66" i="11"/>
  <c r="W63" i="11"/>
  <c r="AI62" i="11"/>
  <c r="AI59" i="11"/>
  <c r="AI54" i="11"/>
  <c r="N104" i="10"/>
  <c r="Z104" i="10"/>
  <c r="AH104" i="10"/>
  <c r="N109" i="10"/>
  <c r="R109" i="10"/>
  <c r="V109" i="10"/>
  <c r="Z109" i="10"/>
  <c r="AD109" i="10"/>
  <c r="AH109" i="10"/>
  <c r="S67" i="1"/>
  <c r="T25" i="5"/>
  <c r="S55" i="1"/>
  <c r="Q104" i="10"/>
  <c r="U104" i="10"/>
  <c r="AG104" i="10"/>
  <c r="M109" i="10"/>
  <c r="Q109" i="10"/>
  <c r="U109" i="10"/>
  <c r="Y109" i="10"/>
  <c r="AC109" i="10"/>
  <c r="AG109" i="10"/>
  <c r="AB1" i="13"/>
  <c r="C1" i="13"/>
  <c r="Y1" i="13"/>
  <c r="Z83" i="10"/>
  <c r="AD83" i="10"/>
  <c r="AH83" i="10"/>
  <c r="AJ32" i="10"/>
  <c r="AS186" i="11"/>
  <c r="AS33" i="11" s="1"/>
  <c r="AJ91" i="11"/>
  <c r="U10" i="5"/>
  <c r="V10" i="5"/>
  <c r="R10" i="5"/>
  <c r="U50" i="11"/>
  <c r="Z168" i="11"/>
  <c r="AK62" i="11"/>
  <c r="AK54" i="11"/>
  <c r="AK50" i="11"/>
  <c r="AK44" i="11"/>
  <c r="R22" i="5"/>
  <c r="T22" i="5" s="1"/>
  <c r="U22" i="5"/>
  <c r="O1" i="13"/>
  <c r="H1" i="13"/>
  <c r="R1" i="13"/>
  <c r="AJ42" i="11"/>
  <c r="AG46" i="11"/>
  <c r="AK46" i="11"/>
  <c r="AK72" i="11"/>
  <c r="J34" i="10"/>
  <c r="AM81" i="10"/>
  <c r="AA83" i="10"/>
  <c r="AD25" i="10"/>
  <c r="N25" i="10"/>
  <c r="Y25" i="10"/>
  <c r="W25" i="10"/>
  <c r="AC25" i="10"/>
  <c r="M25" i="10"/>
  <c r="AA25" i="10"/>
  <c r="K25" i="10"/>
  <c r="P104" i="10"/>
  <c r="AF104" i="10"/>
  <c r="O104" i="10"/>
  <c r="AE104" i="10"/>
  <c r="V104" i="10"/>
  <c r="W69" i="11"/>
  <c r="W57" i="11"/>
  <c r="W49" i="11"/>
  <c r="AE69" i="11"/>
  <c r="AR86" i="11"/>
  <c r="AS90" i="11"/>
  <c r="Y18" i="10"/>
  <c r="T18" i="10"/>
  <c r="S49" i="1"/>
  <c r="AI44" i="11"/>
  <c r="W54" i="11"/>
  <c r="W70" i="11"/>
  <c r="K104" i="10"/>
  <c r="T168" i="11"/>
  <c r="AB104" i="10"/>
  <c r="AE25" i="10"/>
  <c r="Q25" i="10"/>
  <c r="V25" i="10"/>
  <c r="AI53" i="11"/>
  <c r="AQ69" i="11"/>
  <c r="AQ65" i="11"/>
  <c r="AQ61" i="11"/>
  <c r="O109" i="10"/>
  <c r="AF109" i="10"/>
  <c r="P109" i="10"/>
  <c r="AA22" i="10"/>
  <c r="W22" i="10"/>
  <c r="S22" i="10"/>
  <c r="AA20" i="10"/>
  <c r="M97" i="10"/>
  <c r="E26" i="5"/>
  <c r="AF22" i="10"/>
  <c r="AB20" i="10"/>
  <c r="X20" i="10"/>
  <c r="L20" i="10"/>
  <c r="R97" i="10"/>
  <c r="Q20" i="10"/>
  <c r="Y97" i="10"/>
  <c r="AC97" i="10"/>
  <c r="K97" i="10"/>
  <c r="Z22" i="10"/>
  <c r="R22" i="10"/>
  <c r="Z20" i="10"/>
  <c r="U20" i="10"/>
  <c r="AD22" i="10"/>
  <c r="N22" i="10"/>
  <c r="V20" i="10"/>
  <c r="U22" i="10"/>
  <c r="S97" i="10"/>
  <c r="N20" i="10"/>
  <c r="V22" i="10"/>
  <c r="T97" i="10"/>
  <c r="AC108" i="10"/>
  <c r="AC110" i="10" s="1"/>
  <c r="Y108" i="10"/>
  <c r="Y110" i="10" s="1"/>
  <c r="M108" i="10"/>
  <c r="M110" i="10" s="1"/>
  <c r="AD108" i="10"/>
  <c r="AD110" i="10" s="1"/>
  <c r="X108" i="10"/>
  <c r="X110" i="10" s="1"/>
  <c r="R88" i="5"/>
  <c r="T88" i="5"/>
  <c r="AA108" i="10"/>
  <c r="AA110" i="10"/>
  <c r="Z108" i="10"/>
  <c r="Z110" i="10" s="1"/>
  <c r="P108" i="10"/>
  <c r="P110" i="10" s="1"/>
  <c r="W108" i="10"/>
  <c r="W110" i="10" s="1"/>
  <c r="O108" i="10"/>
  <c r="O110" i="10" s="1"/>
  <c r="V108" i="10"/>
  <c r="V110" i="10" s="1"/>
  <c r="AF108" i="10"/>
  <c r="AF110" i="10" s="1"/>
  <c r="E23" i="5"/>
  <c r="AJ75" i="11"/>
  <c r="AI75" i="11"/>
  <c r="AQ75" i="11"/>
  <c r="U75" i="11"/>
  <c r="AI82" i="11"/>
  <c r="AD82" i="11"/>
  <c r="Z82" i="11"/>
  <c r="AA82" i="11"/>
  <c r="X82" i="11"/>
  <c r="AK82" i="11"/>
  <c r="AR90" i="11"/>
  <c r="AE82" i="11"/>
  <c r="U82" i="11"/>
  <c r="AM82" i="11"/>
  <c r="Z88" i="11"/>
  <c r="AI88" i="11"/>
  <c r="AK90" i="11"/>
  <c r="AK88" i="11"/>
  <c r="AH90" i="11"/>
  <c r="AH84" i="11"/>
  <c r="U175" i="11"/>
  <c r="U85" i="11" s="1"/>
  <c r="AC86" i="11"/>
  <c r="AC88" i="11"/>
  <c r="AA74" i="11"/>
  <c r="AK92" i="11"/>
  <c r="AR84" i="11"/>
  <c r="AC84" i="11"/>
  <c r="AS92" i="11"/>
  <c r="AH92" i="11"/>
  <c r="AR92" i="11"/>
  <c r="AQ74" i="11"/>
  <c r="W74" i="11"/>
  <c r="U74" i="11"/>
  <c r="Z74" i="11"/>
  <c r="AK85" i="11"/>
  <c r="AR85" i="11"/>
  <c r="AN72" i="11"/>
  <c r="X83" i="11"/>
  <c r="AJ83" i="11"/>
  <c r="AL83" i="11"/>
  <c r="AM83" i="11"/>
  <c r="AC83" i="11"/>
  <c r="AK83" i="11"/>
  <c r="AI83" i="11"/>
  <c r="AS87" i="11"/>
  <c r="AR87" i="11"/>
  <c r="AC87" i="11"/>
  <c r="AK87" i="11"/>
  <c r="AF87" i="11"/>
  <c r="AS91" i="11"/>
  <c r="AR91" i="11"/>
  <c r="Z91" i="11"/>
  <c r="AK91" i="11"/>
  <c r="AS85" i="11"/>
  <c r="AE83" i="11"/>
  <c r="AS88" i="11"/>
  <c r="AR88" i="11"/>
  <c r="AG82" i="11"/>
  <c r="V175" i="11"/>
  <c r="V88" i="11" s="1"/>
  <c r="Y86" i="11"/>
  <c r="Y88" i="11"/>
  <c r="Y87" i="11"/>
  <c r="Y90" i="11"/>
  <c r="Y91" i="11"/>
  <c r="Y85" i="11"/>
  <c r="Y84" i="11"/>
  <c r="Y92" i="11"/>
  <c r="AD86" i="11"/>
  <c r="AD91" i="11"/>
  <c r="AP85" i="11"/>
  <c r="AP90" i="11"/>
  <c r="AP86" i="11"/>
  <c r="AP84" i="11"/>
  <c r="AP92" i="11"/>
  <c r="AP91" i="11"/>
  <c r="AP88" i="11"/>
  <c r="AB90" i="11"/>
  <c r="AB87" i="11"/>
  <c r="AB88" i="11"/>
  <c r="AB86" i="11"/>
  <c r="AB85" i="11"/>
  <c r="AB91" i="11"/>
  <c r="AJ88" i="11"/>
  <c r="AJ92" i="11"/>
  <c r="AJ84" i="11"/>
  <c r="AJ86" i="11"/>
  <c r="AJ90" i="11"/>
  <c r="AJ85" i="11"/>
  <c r="AN91" i="11"/>
  <c r="AI47" i="11"/>
  <c r="AC92" i="11"/>
  <c r="AC90" i="11"/>
  <c r="AH86" i="11"/>
  <c r="AH87" i="11"/>
  <c r="AH91" i="11"/>
  <c r="AH88" i="11"/>
  <c r="AQ88" i="11"/>
  <c r="X90" i="11"/>
  <c r="X86" i="11"/>
  <c r="X85" i="11"/>
  <c r="AO88" i="11"/>
  <c r="V90" i="11"/>
  <c r="V92" i="11"/>
  <c r="V86" i="11"/>
  <c r="V84" i="11"/>
  <c r="V89" i="11"/>
  <c r="V91" i="11"/>
  <c r="AJ48" i="11"/>
  <c r="AN48" i="11"/>
  <c r="AQ48" i="11"/>
  <c r="L54" i="10"/>
  <c r="V54" i="10"/>
  <c r="AD54" i="10"/>
  <c r="AF54" i="10"/>
  <c r="AG52" i="10"/>
  <c r="AC52" i="10"/>
  <c r="Y52" i="10"/>
  <c r="W52" i="10"/>
  <c r="U52" i="10"/>
  <c r="S52" i="10"/>
  <c r="O52" i="10"/>
  <c r="K52" i="10"/>
  <c r="U54" i="10"/>
  <c r="AC54" i="10"/>
  <c r="AH52" i="10"/>
  <c r="Z52" i="10"/>
  <c r="V52" i="10"/>
  <c r="N52" i="10"/>
  <c r="S54" i="10"/>
  <c r="AA54" i="10"/>
  <c r="AE54" i="10"/>
  <c r="K54" i="10"/>
  <c r="AF52" i="10"/>
  <c r="AB52" i="10"/>
  <c r="X52" i="10"/>
  <c r="P52" i="10"/>
  <c r="S7" i="1"/>
  <c r="H8" i="1"/>
  <c r="S43" i="1"/>
  <c r="G9" i="10"/>
  <c r="AH9" i="10" s="1"/>
  <c r="S28" i="1"/>
  <c r="E32" i="1"/>
  <c r="O44" i="1"/>
  <c r="E29" i="1"/>
  <c r="E17" i="5"/>
  <c r="AJ37" i="10"/>
  <c r="O55" i="10"/>
  <c r="O62" i="10" s="1"/>
  <c r="AG55" i="10"/>
  <c r="M55" i="10"/>
  <c r="M62" i="10" s="1"/>
  <c r="S55" i="10"/>
  <c r="W55" i="10"/>
  <c r="Z55" i="10"/>
  <c r="Z62" i="10" s="1"/>
  <c r="X44" i="10"/>
  <c r="AH50" i="10"/>
  <c r="AJ27" i="10"/>
  <c r="AB44" i="10"/>
  <c r="AG44" i="10"/>
  <c r="L50" i="10"/>
  <c r="W50" i="10"/>
  <c r="S64" i="1"/>
  <c r="AE50" i="10"/>
  <c r="R52" i="1"/>
  <c r="S52" i="1" s="1"/>
  <c r="AC50" i="10"/>
  <c r="M44" i="10"/>
  <c r="R44" i="10"/>
  <c r="S44" i="10"/>
  <c r="AB50" i="10"/>
  <c r="AI65" i="10"/>
  <c r="J65" i="10"/>
  <c r="M81" i="11"/>
  <c r="N81" i="11" s="1"/>
  <c r="J64" i="10"/>
  <c r="AI64" i="10"/>
  <c r="AI32" i="10"/>
  <c r="S62" i="10"/>
  <c r="AQ3" i="10"/>
  <c r="AE9" i="10"/>
  <c r="P9" i="10"/>
  <c r="P90" i="10" s="1"/>
  <c r="N9" i="10"/>
  <c r="L9" i="10"/>
  <c r="W62" i="10"/>
  <c r="AG62" i="10"/>
  <c r="Q16" i="10"/>
  <c r="AE89" i="10" l="1"/>
  <c r="AE70" i="10"/>
  <c r="AE78" i="10"/>
  <c r="AE90" i="10"/>
  <c r="AH78" i="10"/>
  <c r="AH70" i="10"/>
  <c r="AH89" i="10"/>
  <c r="T45" i="11"/>
  <c r="T62" i="11"/>
  <c r="T57" i="11"/>
  <c r="T50" i="11"/>
  <c r="T73" i="11"/>
  <c r="Y57" i="11"/>
  <c r="AL175" i="11"/>
  <c r="AL87" i="11" s="1"/>
  <c r="CM88" i="10"/>
  <c r="M85" i="11" s="1"/>
  <c r="N85" i="11" s="1"/>
  <c r="AC42" i="11"/>
  <c r="AC69" i="11"/>
  <c r="AC67" i="11"/>
  <c r="AC53" i="11"/>
  <c r="AC58" i="11"/>
  <c r="AC65" i="11"/>
  <c r="AC57" i="11"/>
  <c r="AC72" i="11"/>
  <c r="AH90" i="10"/>
  <c r="AC48" i="11"/>
  <c r="L70" i="10"/>
  <c r="L90" i="10"/>
  <c r="L89" i="10"/>
  <c r="AG68" i="11"/>
  <c r="N90" i="10"/>
  <c r="N70" i="10"/>
  <c r="AH33" i="10"/>
  <c r="AR186" i="11"/>
  <c r="AR33" i="11" s="1"/>
  <c r="AG72" i="11"/>
  <c r="CM54" i="10"/>
  <c r="M47" i="11" s="1"/>
  <c r="N47" i="11" s="1"/>
  <c r="AG59" i="11"/>
  <c r="T56" i="11"/>
  <c r="AE66" i="11"/>
  <c r="U9" i="10"/>
  <c r="AE45" i="11"/>
  <c r="U88" i="5"/>
  <c r="V88" i="5" s="1"/>
  <c r="V22" i="5"/>
  <c r="AG90" i="11"/>
  <c r="AA45" i="11"/>
  <c r="CM78" i="10"/>
  <c r="M70" i="11" s="1"/>
  <c r="N70" i="11" s="1"/>
  <c r="AJ64" i="11"/>
  <c r="AQ56" i="11"/>
  <c r="AN54" i="11"/>
  <c r="Q18" i="10"/>
  <c r="R18" i="10"/>
  <c r="K76" i="10"/>
  <c r="AB18" i="10"/>
  <c r="AH76" i="10"/>
  <c r="K77" i="10"/>
  <c r="W18" i="10"/>
  <c r="AH18" i="10"/>
  <c r="AD18" i="10"/>
  <c r="AH77" i="10"/>
  <c r="AE18" i="10"/>
  <c r="AG18" i="10"/>
  <c r="O18" i="10"/>
  <c r="AC18" i="10"/>
  <c r="V18" i="10"/>
  <c r="U18" i="10"/>
  <c r="AF18" i="10"/>
  <c r="M18" i="10"/>
  <c r="X54" i="10"/>
  <c r="K55" i="10"/>
  <c r="K62" i="10" s="1"/>
  <c r="Q50" i="10"/>
  <c r="N44" i="10"/>
  <c r="W44" i="10"/>
  <c r="AE44" i="10"/>
  <c r="AB54" i="10"/>
  <c r="O54" i="10"/>
  <c r="L55" i="10"/>
  <c r="L62" i="10" s="1"/>
  <c r="P55" i="10"/>
  <c r="Z44" i="10"/>
  <c r="AC44" i="10"/>
  <c r="Z50" i="10"/>
  <c r="AG54" i="10"/>
  <c r="Q55" i="10"/>
  <c r="Q62" i="10" s="1"/>
  <c r="AC55" i="10"/>
  <c r="AC62" i="10" s="1"/>
  <c r="S50" i="10"/>
  <c r="AG50" i="10"/>
  <c r="Y50" i="10"/>
  <c r="R55" i="10"/>
  <c r="R62" i="10" s="1"/>
  <c r="AF55" i="10"/>
  <c r="AF62" i="10" s="1"/>
  <c r="T44" i="10"/>
  <c r="Y44" i="10"/>
  <c r="V50" i="10"/>
  <c r="T55" i="10"/>
  <c r="T62" i="10" s="1"/>
  <c r="N55" i="10"/>
  <c r="N62" i="10" s="1"/>
  <c r="Q44" i="10"/>
  <c r="R50" i="10"/>
  <c r="L44" i="10"/>
  <c r="AJ44" i="10" s="1"/>
  <c r="P54" i="10"/>
  <c r="AB55" i="10"/>
  <c r="AB62" i="10" s="1"/>
  <c r="AA55" i="10"/>
  <c r="AA62" i="10" s="1"/>
  <c r="U44" i="10"/>
  <c r="X50" i="10"/>
  <c r="AD50" i="10"/>
  <c r="AH54" i="10"/>
  <c r="U55" i="10"/>
  <c r="U62" i="10" s="1"/>
  <c r="K44" i="10"/>
  <c r="AH44" i="10"/>
  <c r="M50" i="10"/>
  <c r="Y55" i="10"/>
  <c r="Y62" i="10" s="1"/>
  <c r="AD44" i="10"/>
  <c r="AA44" i="10"/>
  <c r="AF50" i="10"/>
  <c r="K50" i="10"/>
  <c r="AJ50" i="10" s="1"/>
  <c r="W54" i="10"/>
  <c r="X55" i="10"/>
  <c r="O50" i="10"/>
  <c r="P50" i="10"/>
  <c r="P44" i="10"/>
  <c r="CM75" i="10"/>
  <c r="M67" i="11" s="1"/>
  <c r="N67" i="11" s="1"/>
  <c r="CM74" i="10"/>
  <c r="M66" i="11" s="1"/>
  <c r="N66" i="11" s="1"/>
  <c r="CM77" i="10"/>
  <c r="M69" i="11" s="1"/>
  <c r="N69" i="11" s="1"/>
  <c r="CM76" i="10"/>
  <c r="M68" i="11" s="1"/>
  <c r="N68" i="11" s="1"/>
  <c r="CM79" i="10"/>
  <c r="M71" i="11" s="1"/>
  <c r="N71" i="11" s="1"/>
  <c r="CM55" i="10"/>
  <c r="M48" i="11" s="1"/>
  <c r="N48" i="11" s="1"/>
  <c r="CM69" i="10"/>
  <c r="M61" i="11" s="1"/>
  <c r="N61" i="11" s="1"/>
  <c r="CM48" i="10"/>
  <c r="M41" i="11" s="1"/>
  <c r="N41" i="11" s="1"/>
  <c r="CM72" i="10"/>
  <c r="M64" i="11" s="1"/>
  <c r="N64" i="11" s="1"/>
  <c r="V168" i="11"/>
  <c r="CM65" i="10"/>
  <c r="M57" i="11" s="1"/>
  <c r="N57" i="11" s="1"/>
  <c r="CM84" i="10"/>
  <c r="M76" i="11" s="1"/>
  <c r="N76" i="11" s="1"/>
  <c r="CM70" i="10"/>
  <c r="M62" i="11" s="1"/>
  <c r="N62" i="11" s="1"/>
  <c r="CM80" i="10"/>
  <c r="M72" i="11" s="1"/>
  <c r="N72" i="11" s="1"/>
  <c r="CM52" i="10"/>
  <c r="M45" i="11" s="1"/>
  <c r="N45" i="11" s="1"/>
  <c r="CM56" i="10"/>
  <c r="M49" i="11" s="1"/>
  <c r="N49" i="11" s="1"/>
  <c r="CM64" i="10"/>
  <c r="M56" i="11" s="1"/>
  <c r="N56" i="11" s="1"/>
  <c r="CM85" i="10"/>
  <c r="M82" i="11" s="1"/>
  <c r="N82" i="11" s="1"/>
  <c r="CM66" i="10"/>
  <c r="M58" i="11" s="1"/>
  <c r="N58" i="11" s="1"/>
  <c r="CM67" i="10"/>
  <c r="M59" i="11" s="1"/>
  <c r="N59" i="11" s="1"/>
  <c r="CM57" i="10"/>
  <c r="M50" i="11" s="1"/>
  <c r="N50" i="11" s="1"/>
  <c r="CM71" i="10"/>
  <c r="M63" i="11" s="1"/>
  <c r="N63" i="11" s="1"/>
  <c r="CM58" i="10"/>
  <c r="M51" i="11" s="1"/>
  <c r="N51" i="11" s="1"/>
  <c r="CM86" i="10"/>
  <c r="M83" i="11" s="1"/>
  <c r="N83" i="11" s="1"/>
  <c r="CM51" i="10"/>
  <c r="M44" i="11" s="1"/>
  <c r="N44" i="11" s="1"/>
  <c r="CM83" i="10"/>
  <c r="M75" i="11" s="1"/>
  <c r="N75" i="11" s="1"/>
  <c r="CM81" i="10"/>
  <c r="M73" i="11" s="1"/>
  <c r="N73" i="11" s="1"/>
  <c r="Z67" i="11"/>
  <c r="AI41" i="11"/>
  <c r="AQ45" i="11"/>
  <c r="AC63" i="11"/>
  <c r="AQ59" i="11"/>
  <c r="Y59" i="11"/>
  <c r="AE59" i="11"/>
  <c r="T59" i="11"/>
  <c r="AA59" i="11"/>
  <c r="W59" i="11"/>
  <c r="AJ59" i="11"/>
  <c r="U59" i="11"/>
  <c r="AC73" i="11"/>
  <c r="U73" i="11"/>
  <c r="AJ73" i="11"/>
  <c r="Y73" i="11"/>
  <c r="AE73" i="11"/>
  <c r="AN73" i="11"/>
  <c r="AQ73" i="11"/>
  <c r="AK73" i="11"/>
  <c r="V87" i="11"/>
  <c r="Z87" i="11"/>
  <c r="AP87" i="11"/>
  <c r="AD87" i="11"/>
  <c r="X87" i="11"/>
  <c r="AJ87" i="11"/>
  <c r="AO87" i="11"/>
  <c r="N78" i="10"/>
  <c r="AC9" i="10"/>
  <c r="V44" i="10"/>
  <c r="AH55" i="10"/>
  <c r="AH62" i="10" s="1"/>
  <c r="Y54" i="10"/>
  <c r="Z54" i="10"/>
  <c r="U91" i="11"/>
  <c r="AG92" i="11"/>
  <c r="CM61" i="10"/>
  <c r="M54" i="11" s="1"/>
  <c r="N54" i="11" s="1"/>
  <c r="AO56" i="11"/>
  <c r="S20" i="10"/>
  <c r="X22" i="10"/>
  <c r="P14" i="10"/>
  <c r="AJ13" i="10"/>
  <c r="AD14" i="10"/>
  <c r="P97" i="10"/>
  <c r="O20" i="10"/>
  <c r="P22" i="10"/>
  <c r="N97" i="10"/>
  <c r="AG97" i="10"/>
  <c r="M22" i="10"/>
  <c r="AC20" i="10"/>
  <c r="AF20" i="10"/>
  <c r="AG22" i="10"/>
  <c r="AH22" i="10"/>
  <c r="AC14" i="10"/>
  <c r="AE22" i="10"/>
  <c r="S14" i="10"/>
  <c r="T20" i="10"/>
  <c r="AG20" i="10"/>
  <c r="AH20" i="10"/>
  <c r="AE97" i="10"/>
  <c r="AA97" i="10"/>
  <c r="O22" i="10"/>
  <c r="AB22" i="10"/>
  <c r="Y22" i="10"/>
  <c r="R20" i="10"/>
  <c r="X97" i="10"/>
  <c r="L97" i="10"/>
  <c r="K22" i="10"/>
  <c r="T22" i="10"/>
  <c r="Q22" i="10"/>
  <c r="AH14" i="10"/>
  <c r="AF97" i="10"/>
  <c r="AE20" i="10"/>
  <c r="L22" i="10"/>
  <c r="C22" i="10" s="1"/>
  <c r="Y20" i="10"/>
  <c r="Z14" i="10"/>
  <c r="AH97" i="10"/>
  <c r="K20" i="10"/>
  <c r="P20" i="10"/>
  <c r="Y14" i="10"/>
  <c r="AD97" i="10"/>
  <c r="O97" i="10"/>
  <c r="AA14" i="10"/>
  <c r="T14" i="10"/>
  <c r="V97" i="10"/>
  <c r="AD20" i="10"/>
  <c r="O14" i="10"/>
  <c r="T10" i="5"/>
  <c r="W14" i="10"/>
  <c r="L14" i="10"/>
  <c r="Z97" i="10"/>
  <c r="AB97" i="10"/>
  <c r="C13" i="10"/>
  <c r="AC22" i="10"/>
  <c r="Q97" i="10"/>
  <c r="W97" i="10"/>
  <c r="V14" i="10"/>
  <c r="AQ62" i="11"/>
  <c r="AA46" i="11"/>
  <c r="AN57" i="11"/>
  <c r="P18" i="10"/>
  <c r="W42" i="11"/>
  <c r="AJ72" i="11"/>
  <c r="AN83" i="11"/>
  <c r="AN82" i="11"/>
  <c r="AC83" i="10"/>
  <c r="CM73" i="10"/>
  <c r="M65" i="11" s="1"/>
  <c r="N65" i="11" s="1"/>
  <c r="CM50" i="10"/>
  <c r="M43" i="11" s="1"/>
  <c r="N43" i="11" s="1"/>
  <c r="AK81" i="10"/>
  <c r="AE48" i="11"/>
  <c r="AN85" i="11"/>
  <c r="AE50" i="11"/>
  <c r="AL66" i="11"/>
  <c r="AL55" i="11"/>
  <c r="AL48" i="11"/>
  <c r="AL43" i="11"/>
  <c r="AK74" i="11"/>
  <c r="AK58" i="11"/>
  <c r="X92" i="11"/>
  <c r="X91" i="11"/>
  <c r="U68" i="11"/>
  <c r="AG75" i="11"/>
  <c r="AI57" i="11"/>
  <c r="CM68" i="10"/>
  <c r="M60" i="11" s="1"/>
  <c r="N60" i="11" s="1"/>
  <c r="CM82" i="10"/>
  <c r="M74" i="11" s="1"/>
  <c r="N74" i="11" s="1"/>
  <c r="U62" i="11"/>
  <c r="T82" i="11"/>
  <c r="W73" i="11"/>
  <c r="U49" i="11"/>
  <c r="AD50" i="11"/>
  <c r="AD52" i="11"/>
  <c r="AD47" i="11"/>
  <c r="AD71" i="11"/>
  <c r="AG53" i="11"/>
  <c r="AG69" i="11"/>
  <c r="AG70" i="11"/>
  <c r="AG58" i="11"/>
  <c r="AG71" i="11"/>
  <c r="AG65" i="11"/>
  <c r="AG56" i="11"/>
  <c r="AG66" i="11"/>
  <c r="AG62" i="11"/>
  <c r="AG57" i="11"/>
  <c r="AG74" i="11"/>
  <c r="Q9" i="10"/>
  <c r="AG48" i="11"/>
  <c r="AG73" i="11"/>
  <c r="U53" i="11"/>
  <c r="AQ46" i="11"/>
  <c r="AB67" i="11"/>
  <c r="U90" i="11"/>
  <c r="AI73" i="11"/>
  <c r="T43" i="11"/>
  <c r="AE71" i="11"/>
  <c r="Y43" i="11"/>
  <c r="AA49" i="11"/>
  <c r="AA67" i="11"/>
  <c r="AA58" i="11"/>
  <c r="AA63" i="11"/>
  <c r="AA64" i="11"/>
  <c r="AA48" i="11"/>
  <c r="AA62" i="11"/>
  <c r="AA72" i="11"/>
  <c r="N89" i="10"/>
  <c r="AG86" i="11"/>
  <c r="V83" i="11"/>
  <c r="AG54" i="11"/>
  <c r="Y56" i="11"/>
  <c r="AA51" i="11"/>
  <c r="Y75" i="11"/>
  <c r="AN75" i="11"/>
  <c r="AK75" i="11"/>
  <c r="AO75" i="11"/>
  <c r="T75" i="11"/>
  <c r="X75" i="11"/>
  <c r="W75" i="11"/>
  <c r="AC75" i="11"/>
  <c r="AE75" i="11"/>
  <c r="J35" i="10"/>
  <c r="K36" i="10" s="1"/>
  <c r="AI35" i="10"/>
  <c r="AH36" i="10" s="1"/>
  <c r="AK59" i="11"/>
  <c r="AF44" i="10"/>
  <c r="AE55" i="10"/>
  <c r="AE62" i="10" s="1"/>
  <c r="Q54" i="10"/>
  <c r="AG84" i="11"/>
  <c r="AN66" i="11"/>
  <c r="AA55" i="11"/>
  <c r="AI71" i="11"/>
  <c r="AF83" i="11"/>
  <c r="AP82" i="11"/>
  <c r="AQ49" i="11"/>
  <c r="Y58" i="11"/>
  <c r="AK43" i="11"/>
  <c r="T175" i="11"/>
  <c r="CM87" i="10"/>
  <c r="M84" i="11" s="1"/>
  <c r="N84" i="11" s="1"/>
  <c r="CM90" i="10"/>
  <c r="M87" i="11" s="1"/>
  <c r="N87" i="11" s="1"/>
  <c r="CM95" i="10"/>
  <c r="M92" i="11" s="1"/>
  <c r="N92" i="11" s="1"/>
  <c r="CM91" i="10"/>
  <c r="M88" i="11" s="1"/>
  <c r="N88" i="11" s="1"/>
  <c r="CM93" i="10"/>
  <c r="M90" i="11" s="1"/>
  <c r="N90" i="11" s="1"/>
  <c r="U54" i="11"/>
  <c r="AO67" i="11"/>
  <c r="AN86" i="11"/>
  <c r="AN84" i="11"/>
  <c r="AN92" i="11"/>
  <c r="AN90" i="11"/>
  <c r="AN88" i="11"/>
  <c r="U58" i="11"/>
  <c r="AG45" i="11"/>
  <c r="AF86" i="11"/>
  <c r="AF91" i="11"/>
  <c r="AF84" i="11"/>
  <c r="AF92" i="11"/>
  <c r="AO91" i="11"/>
  <c r="AO92" i="11"/>
  <c r="AO84" i="11"/>
  <c r="AO90" i="11"/>
  <c r="U46" i="11"/>
  <c r="T46" i="11"/>
  <c r="Y46" i="11"/>
  <c r="AI46" i="11"/>
  <c r="AC46" i="11"/>
  <c r="AN46" i="11"/>
  <c r="W46" i="11"/>
  <c r="T54" i="11"/>
  <c r="X54" i="11"/>
  <c r="AH54" i="11"/>
  <c r="AQ54" i="11"/>
  <c r="AA54" i="11"/>
  <c r="AO83" i="11"/>
  <c r="AO82" i="11"/>
  <c r="X84" i="11"/>
  <c r="AG64" i="11"/>
  <c r="AE54" i="11"/>
  <c r="AC56" i="11"/>
  <c r="O9" i="10"/>
  <c r="AG9" i="10"/>
  <c r="K9" i="10"/>
  <c r="S9" i="10"/>
  <c r="R9" i="10"/>
  <c r="M9" i="10"/>
  <c r="M89" i="10" s="1"/>
  <c r="AF9" i="10"/>
  <c r="Z9" i="10"/>
  <c r="AB9" i="10"/>
  <c r="AA9" i="10"/>
  <c r="Y9" i="10"/>
  <c r="T9" i="10"/>
  <c r="U88" i="11"/>
  <c r="U84" i="11"/>
  <c r="U92" i="11"/>
  <c r="AA75" i="11"/>
  <c r="AO50" i="11"/>
  <c r="AC54" i="11"/>
  <c r="AR31" i="10"/>
  <c r="AR32" i="10" s="1"/>
  <c r="AI34" i="10"/>
  <c r="J31" i="10"/>
  <c r="K75" i="10"/>
  <c r="CM104" i="10" s="1"/>
  <c r="M101" i="11" s="1"/>
  <c r="N101" i="11" s="1"/>
  <c r="S46" i="1"/>
  <c r="AH74" i="10"/>
  <c r="AH75" i="10"/>
  <c r="AR34" i="10"/>
  <c r="AR35" i="10" s="1"/>
  <c r="K74" i="10"/>
  <c r="CM118" i="10" s="1"/>
  <c r="M115" i="11" s="1"/>
  <c r="N115" i="11" s="1"/>
  <c r="AM56" i="11"/>
  <c r="AM57" i="11"/>
  <c r="AM71" i="11"/>
  <c r="AM72" i="11"/>
  <c r="AO71" i="11"/>
  <c r="AO55" i="11"/>
  <c r="AO72" i="11"/>
  <c r="AO60" i="11"/>
  <c r="AO66" i="11"/>
  <c r="AO43" i="11"/>
  <c r="AO49" i="11"/>
  <c r="AO48" i="11"/>
  <c r="AO74" i="11"/>
  <c r="AJ70" i="11"/>
  <c r="AJ56" i="11"/>
  <c r="AJ69" i="11"/>
  <c r="T58" i="11"/>
  <c r="T72" i="11"/>
  <c r="T67" i="11"/>
  <c r="T44" i="11"/>
  <c r="T49" i="11"/>
  <c r="T74" i="11"/>
  <c r="T48" i="11"/>
  <c r="T41" i="11"/>
  <c r="T64" i="11"/>
  <c r="T65" i="11"/>
  <c r="AG89" i="11"/>
  <c r="CM59" i="10"/>
  <c r="M52" i="11" s="1"/>
  <c r="N52" i="11" s="1"/>
  <c r="AO54" i="11"/>
  <c r="CM53" i="10"/>
  <c r="M46" i="11" s="1"/>
  <c r="N46" i="11" s="1"/>
  <c r="AI31" i="10"/>
  <c r="R44" i="1"/>
  <c r="E44" i="1"/>
  <c r="U55" i="11"/>
  <c r="U44" i="11"/>
  <c r="U72" i="11"/>
  <c r="U57" i="11"/>
  <c r="U70" i="11"/>
  <c r="U43" i="11"/>
  <c r="U56" i="11"/>
  <c r="U63" i="11"/>
  <c r="U71" i="11"/>
  <c r="U69" i="11"/>
  <c r="U45" i="11"/>
  <c r="U66" i="11"/>
  <c r="U48" i="11"/>
  <c r="AG87" i="11"/>
  <c r="AO58" i="11"/>
  <c r="AQ55" i="11"/>
  <c r="AE67" i="11"/>
  <c r="AE57" i="11"/>
  <c r="AE70" i="11"/>
  <c r="AE63" i="11"/>
  <c r="AE62" i="11"/>
  <c r="AE55" i="11"/>
  <c r="AE56" i="11"/>
  <c r="AE44" i="11"/>
  <c r="AE42" i="11"/>
  <c r="AE74" i="11"/>
  <c r="AE72" i="11"/>
  <c r="AP57" i="11"/>
  <c r="AP42" i="11"/>
  <c r="L78" i="10"/>
  <c r="W9" i="10"/>
  <c r="CM94" i="10"/>
  <c r="M91" i="11" s="1"/>
  <c r="N91" i="11" s="1"/>
  <c r="AF85" i="11"/>
  <c r="AJ62" i="11"/>
  <c r="Y71" i="11"/>
  <c r="U86" i="11"/>
  <c r="CM92" i="10"/>
  <c r="M89" i="11" s="1"/>
  <c r="N89" i="11" s="1"/>
  <c r="AF90" i="11"/>
  <c r="AJ51" i="11"/>
  <c r="U41" i="11"/>
  <c r="AH82" i="11"/>
  <c r="AK53" i="11"/>
  <c r="AQ64" i="11"/>
  <c r="AN58" i="11"/>
  <c r="AO61" i="11"/>
  <c r="AJ61" i="11"/>
  <c r="AK61" i="11"/>
  <c r="AG61" i="11"/>
  <c r="AD61" i="11"/>
  <c r="AC61" i="11"/>
  <c r="Y61" i="11"/>
  <c r="AH61" i="11"/>
  <c r="AI61" i="11"/>
  <c r="W61" i="11"/>
  <c r="T61" i="11"/>
  <c r="U61" i="11"/>
  <c r="AA61" i="11"/>
  <c r="Z89" i="11"/>
  <c r="AH89" i="11"/>
  <c r="L83" i="10"/>
  <c r="AJ81" i="10"/>
  <c r="L71" i="10" s="1"/>
  <c r="V9" i="10"/>
  <c r="O44" i="10"/>
  <c r="T54" i="10"/>
  <c r="AC59" i="11"/>
  <c r="AE49" i="11"/>
  <c r="AK69" i="11"/>
  <c r="AQ70" i="11"/>
  <c r="AN59" i="11"/>
  <c r="X9" i="10"/>
  <c r="T50" i="10"/>
  <c r="AA50" i="10"/>
  <c r="AD55" i="10"/>
  <c r="AD62" i="10" s="1"/>
  <c r="M54" i="10"/>
  <c r="AJ54" i="10" s="1"/>
  <c r="R54" i="10"/>
  <c r="AO85" i="11"/>
  <c r="AG63" i="11"/>
  <c r="AN61" i="11"/>
  <c r="AE53" i="11"/>
  <c r="U67" i="11"/>
  <c r="AJ46" i="11"/>
  <c r="CM49" i="10"/>
  <c r="M42" i="11" s="1"/>
  <c r="N42" i="11" s="1"/>
  <c r="AJ49" i="11"/>
  <c r="AM42" i="11"/>
  <c r="W58" i="11"/>
  <c r="AN67" i="11"/>
  <c r="AD9" i="10"/>
  <c r="U50" i="10"/>
  <c r="N50" i="10"/>
  <c r="V55" i="10"/>
  <c r="V62" i="10" s="1"/>
  <c r="N54" i="10"/>
  <c r="AO86" i="11"/>
  <c r="U87" i="11"/>
  <c r="AG85" i="11"/>
  <c r="M20" i="10"/>
  <c r="U97" i="10"/>
  <c r="W20" i="10"/>
  <c r="AK67" i="11"/>
  <c r="Y53" i="11"/>
  <c r="AE61" i="11"/>
  <c r="AL81" i="10"/>
  <c r="AO46" i="11"/>
  <c r="AK63" i="11"/>
  <c r="CM63" i="10"/>
  <c r="M55" i="11" s="1"/>
  <c r="N55" i="11" s="1"/>
  <c r="CM60" i="10"/>
  <c r="M53" i="11" s="1"/>
  <c r="N53" i="11" s="1"/>
  <c r="AJ54" i="11"/>
  <c r="Y64" i="11"/>
  <c r="Y70" i="11"/>
  <c r="Y67" i="11"/>
  <c r="Y45" i="11"/>
  <c r="Y48" i="11"/>
  <c r="Y74" i="11"/>
  <c r="Y51" i="11"/>
  <c r="Y63" i="11"/>
  <c r="Y65" i="11"/>
  <c r="Y55" i="11"/>
  <c r="Y49" i="11"/>
  <c r="Y66" i="11"/>
  <c r="Y62" i="11"/>
  <c r="Y50" i="11"/>
  <c r="AI49" i="11"/>
  <c r="AN70" i="11"/>
  <c r="AN45" i="11"/>
  <c r="AN74" i="11"/>
  <c r="AN56" i="11"/>
  <c r="AN55" i="11"/>
  <c r="AN62" i="11"/>
  <c r="AN71" i="11"/>
  <c r="AN65" i="11"/>
  <c r="AN53" i="11"/>
  <c r="AN41" i="11"/>
  <c r="AN51" i="11"/>
  <c r="AN43" i="11"/>
  <c r="AD84" i="11"/>
  <c r="AD90" i="11"/>
  <c r="AD88" i="11"/>
  <c r="AD92" i="11"/>
  <c r="AD85" i="11"/>
  <c r="C67" i="10"/>
  <c r="Y82" i="11"/>
  <c r="Y83" i="11"/>
  <c r="W65" i="11"/>
  <c r="AC60" i="11"/>
  <c r="AI58" i="11"/>
  <c r="Z86" i="11"/>
  <c r="Z85" i="11"/>
  <c r="Z84" i="11"/>
  <c r="Z90" i="11"/>
  <c r="Z92" i="11"/>
  <c r="Z53" i="11"/>
  <c r="AQ44" i="11"/>
  <c r="AQ53" i="11"/>
  <c r="AQ71" i="11"/>
  <c r="AQ66" i="11"/>
  <c r="AQ43" i="11"/>
  <c r="AQ67" i="11"/>
  <c r="T19" i="5"/>
  <c r="AB108" i="10"/>
  <c r="AB110" i="10" s="1"/>
  <c r="AH108" i="10"/>
  <c r="AH110" i="10" s="1"/>
  <c r="AG108" i="10"/>
  <c r="AG110" i="10" s="1"/>
  <c r="AE108" i="10"/>
  <c r="AE110" i="10" s="1"/>
  <c r="U108" i="10"/>
  <c r="U110" i="10" s="1"/>
  <c r="S108" i="10"/>
  <c r="S110" i="10" s="1"/>
  <c r="Q108" i="10"/>
  <c r="Q110" i="10" s="1"/>
  <c r="K108" i="10"/>
  <c r="K110" i="10" s="1"/>
  <c r="N108" i="10"/>
  <c r="N110" i="10" s="1"/>
  <c r="AQ50" i="11"/>
  <c r="AA71" i="11"/>
  <c r="AQ72" i="11"/>
  <c r="AI74" i="11"/>
  <c r="L108" i="10"/>
  <c r="L110" i="10" s="1"/>
  <c r="R108" i="10"/>
  <c r="R110" i="10" s="1"/>
  <c r="AI66" i="11"/>
  <c r="AQ41" i="11"/>
  <c r="AJ52" i="11"/>
  <c r="AQ51" i="11"/>
  <c r="AI67" i="11"/>
  <c r="X44" i="11"/>
  <c r="X69" i="11"/>
  <c r="AJ50" i="11"/>
  <c r="AK71" i="11"/>
  <c r="W56" i="11"/>
  <c r="W53" i="11"/>
  <c r="W50" i="11"/>
  <c r="W44" i="11"/>
  <c r="W64" i="11"/>
  <c r="W45" i="11"/>
  <c r="W72" i="11"/>
  <c r="W47" i="11"/>
  <c r="W41" i="11"/>
  <c r="W71" i="11"/>
  <c r="W48" i="11"/>
  <c r="AC71" i="11"/>
  <c r="W43" i="11"/>
  <c r="AC45" i="11"/>
  <c r="AI64" i="11"/>
  <c r="T108" i="10"/>
  <c r="T110" i="10" s="1"/>
  <c r="AI55" i="11"/>
  <c r="AC44" i="11"/>
  <c r="W55" i="11"/>
  <c r="C48" i="10"/>
  <c r="AC50" i="11"/>
  <c r="AK84" i="11"/>
  <c r="AK86" i="11"/>
  <c r="AE58" i="11"/>
  <c r="AI72" i="11"/>
  <c r="AB82" i="11"/>
  <c r="AC51" i="11"/>
  <c r="AK57" i="11"/>
  <c r="H32" i="1"/>
  <c r="O31" i="1"/>
  <c r="AP81" i="10"/>
  <c r="W83" i="10"/>
  <c r="U7" i="5"/>
  <c r="R7" i="5"/>
  <c r="R14" i="10" s="1"/>
  <c r="AI56" i="11"/>
  <c r="AI70" i="11"/>
  <c r="AI50" i="11"/>
  <c r="AI45" i="11"/>
  <c r="AC64" i="11"/>
  <c r="AC55" i="11"/>
  <c r="M83" i="10"/>
  <c r="L52" i="10"/>
  <c r="AD52" i="10"/>
  <c r="AK45" i="11"/>
  <c r="T66" i="11"/>
  <c r="T71" i="11"/>
  <c r="T69" i="11"/>
  <c r="T53" i="11"/>
  <c r="AA41" i="11"/>
  <c r="AK55" i="11"/>
  <c r="AC62" i="11"/>
  <c r="AA66" i="11"/>
  <c r="L25" i="10"/>
  <c r="T16" i="5"/>
  <c r="U25" i="10"/>
  <c r="X25" i="10"/>
  <c r="AD104" i="10"/>
  <c r="Y104" i="10"/>
  <c r="P25" i="10"/>
  <c r="C25" i="10" s="1"/>
  <c r="L104" i="10"/>
  <c r="AA104" i="10"/>
  <c r="S25" i="10"/>
  <c r="X104" i="10"/>
  <c r="AF25" i="10"/>
  <c r="W104" i="10"/>
  <c r="M104" i="10"/>
  <c r="R25" i="10"/>
  <c r="R104" i="10"/>
  <c r="AC104" i="10"/>
  <c r="T25" i="10"/>
  <c r="C42" i="10"/>
  <c r="AA56" i="11"/>
  <c r="AA53" i="11"/>
  <c r="AA50" i="11"/>
  <c r="AA44" i="11"/>
  <c r="AA57" i="11"/>
  <c r="AA70" i="11"/>
  <c r="AE41" i="11"/>
  <c r="AJ41" i="11"/>
  <c r="AG41" i="11"/>
  <c r="AK41" i="11"/>
  <c r="AC49" i="11"/>
  <c r="AK49" i="11"/>
  <c r="AN49" i="11"/>
  <c r="AN63" i="11"/>
  <c r="AQ63" i="11"/>
  <c r="T63" i="11"/>
  <c r="AI63" i="11"/>
  <c r="AA91" i="11"/>
  <c r="AG91" i="11"/>
  <c r="AC91" i="11"/>
  <c r="K114" i="10"/>
  <c r="L114" i="10"/>
  <c r="AC74" i="11"/>
  <c r="AI69" i="11"/>
  <c r="AK65" i="11"/>
  <c r="AC66" i="11"/>
  <c r="AI43" i="11"/>
  <c r="AJ8" i="10"/>
  <c r="Q52" i="10"/>
  <c r="R52" i="10"/>
  <c r="M52" i="10"/>
  <c r="AJ44" i="11"/>
  <c r="AJ66" i="11"/>
  <c r="AJ71" i="11"/>
  <c r="T52" i="10"/>
  <c r="AE52" i="10"/>
  <c r="V85" i="11"/>
  <c r="AJ74" i="11"/>
  <c r="AB84" i="11"/>
  <c r="AJ67" i="11"/>
  <c r="AC41" i="11"/>
  <c r="AC70" i="11"/>
  <c r="AJ53" i="11"/>
  <c r="R13" i="5"/>
  <c r="U13" i="5"/>
  <c r="V13" i="5" s="1"/>
  <c r="AK66" i="11"/>
  <c r="AK64" i="11"/>
  <c r="AK48" i="11"/>
  <c r="AK56" i="11"/>
  <c r="AG43" i="11"/>
  <c r="AJ43" i="11"/>
  <c r="AE43" i="11"/>
  <c r="AC43" i="11"/>
  <c r="W51" i="11"/>
  <c r="AK51" i="11"/>
  <c r="U51" i="11"/>
  <c r="AE51" i="11"/>
  <c r="T51" i="11"/>
  <c r="U65" i="11"/>
  <c r="AE65" i="11"/>
  <c r="AA65" i="11"/>
  <c r="AJ65" i="11"/>
  <c r="AI65" i="11"/>
  <c r="O83" i="10"/>
  <c r="M114" i="10"/>
  <c r="T109" i="10"/>
  <c r="AN44" i="11"/>
  <c r="AN69" i="11"/>
  <c r="X88" i="11"/>
  <c r="AE83" i="10"/>
  <c r="AG44" i="11"/>
  <c r="AO69" i="11"/>
  <c r="AO70" i="11"/>
  <c r="AH71" i="11"/>
  <c r="S83" i="10"/>
  <c r="U114" i="10"/>
  <c r="AS84" i="11"/>
  <c r="AF70" i="11"/>
  <c r="AF55" i="11"/>
  <c r="AF53" i="11"/>
  <c r="AF71" i="11"/>
  <c r="AF57" i="11"/>
  <c r="AF41" i="11"/>
  <c r="AF48" i="11"/>
  <c r="AF59" i="11"/>
  <c r="AF43" i="11"/>
  <c r="AF72" i="11"/>
  <c r="AF61" i="11"/>
  <c r="AF45" i="11"/>
  <c r="AF62" i="11"/>
  <c r="AF46" i="11"/>
  <c r="AF64" i="11"/>
  <c r="AF44" i="11"/>
  <c r="AF65" i="11"/>
  <c r="AF50" i="11"/>
  <c r="AF69" i="11"/>
  <c r="AF74" i="11"/>
  <c r="AF49" i="11"/>
  <c r="AF66" i="11"/>
  <c r="AF51" i="11"/>
  <c r="AF56" i="11"/>
  <c r="AF63" i="11"/>
  <c r="AF75" i="11"/>
  <c r="AF76" i="11"/>
  <c r="AF73" i="11"/>
  <c r="AF58" i="11"/>
  <c r="AF54" i="11"/>
  <c r="AF67" i="11"/>
  <c r="AB69" i="11"/>
  <c r="AB55" i="11"/>
  <c r="AB65" i="11"/>
  <c r="AB74" i="11"/>
  <c r="AB71" i="11"/>
  <c r="AB57" i="11"/>
  <c r="AB59" i="11"/>
  <c r="AB58" i="11"/>
  <c r="AB41" i="11"/>
  <c r="AB54" i="11"/>
  <c r="AB61" i="11"/>
  <c r="AB45" i="11"/>
  <c r="AB49" i="11"/>
  <c r="AB62" i="11"/>
  <c r="AB46" i="11"/>
  <c r="AB43" i="11"/>
  <c r="AB72" i="11"/>
  <c r="AB48" i="11"/>
  <c r="AB63" i="11"/>
  <c r="AB50" i="11"/>
  <c r="AB64" i="11"/>
  <c r="AB44" i="11"/>
  <c r="AB66" i="11"/>
  <c r="AB51" i="11"/>
  <c r="AB73" i="11"/>
  <c r="AB70" i="11"/>
  <c r="AB76" i="11"/>
  <c r="AB56" i="11"/>
  <c r="AB53" i="11"/>
  <c r="AB75" i="11"/>
  <c r="AJ52" i="10"/>
  <c r="C52" i="10"/>
  <c r="T40" i="11"/>
  <c r="P62" i="10"/>
  <c r="X62" i="10"/>
  <c r="T16" i="10"/>
  <c r="V16" i="10"/>
  <c r="S16" i="10"/>
  <c r="M16" i="10"/>
  <c r="U16" i="10"/>
  <c r="AG16" i="10"/>
  <c r="AB16" i="10"/>
  <c r="Y16" i="10"/>
  <c r="AE16" i="10"/>
  <c r="AC16" i="10"/>
  <c r="R16" i="10"/>
  <c r="Z16" i="10"/>
  <c r="K16" i="10"/>
  <c r="AH16" i="10"/>
  <c r="X16" i="10"/>
  <c r="N16" i="10"/>
  <c r="W16" i="10"/>
  <c r="P16" i="10"/>
  <c r="AA16" i="10"/>
  <c r="L16" i="10"/>
  <c r="AD16" i="10"/>
  <c r="AF16" i="10"/>
  <c r="O16" i="10"/>
  <c r="AM58" i="11"/>
  <c r="AM43" i="11"/>
  <c r="AM61" i="11"/>
  <c r="AM48" i="11"/>
  <c r="AM44" i="11"/>
  <c r="AM65" i="11"/>
  <c r="AM62" i="11"/>
  <c r="AM46" i="11"/>
  <c r="AM69" i="11"/>
  <c r="AM75" i="11"/>
  <c r="AM63" i="11"/>
  <c r="AM50" i="11"/>
  <c r="AM73" i="11"/>
  <c r="AM74" i="11"/>
  <c r="AM66" i="11"/>
  <c r="AM51" i="11"/>
  <c r="AM45" i="11"/>
  <c r="AM70" i="11"/>
  <c r="AM67" i="11"/>
  <c r="AM64" i="11"/>
  <c r="AM49" i="11"/>
  <c r="AM41" i="11"/>
  <c r="AM59" i="11"/>
  <c r="AM55" i="11"/>
  <c r="AM53" i="11"/>
  <c r="AM54" i="11"/>
  <c r="C33" i="10"/>
  <c r="W33" i="11"/>
  <c r="N33" i="11"/>
  <c r="C36" i="10"/>
  <c r="P89" i="10"/>
  <c r="P70" i="10"/>
  <c r="P78" i="10"/>
  <c r="AA90" i="10"/>
  <c r="AA70" i="10"/>
  <c r="AA78" i="10"/>
  <c r="AP71" i="11"/>
  <c r="AP62" i="11"/>
  <c r="AP53" i="11"/>
  <c r="AP64" i="11"/>
  <c r="AP48" i="11"/>
  <c r="AP54" i="11"/>
  <c r="AP44" i="11"/>
  <c r="AP67" i="11"/>
  <c r="AP58" i="11"/>
  <c r="AP56" i="11"/>
  <c r="AP59" i="11"/>
  <c r="AP43" i="11"/>
  <c r="AP73" i="11"/>
  <c r="AP63" i="11"/>
  <c r="AP74" i="11"/>
  <c r="AP70" i="11"/>
  <c r="AP45" i="11"/>
  <c r="AP69" i="11"/>
  <c r="AP75" i="11"/>
  <c r="AP50" i="11"/>
  <c r="AP41" i="11"/>
  <c r="AP55" i="11"/>
  <c r="AP46" i="11"/>
  <c r="AP65" i="11"/>
  <c r="AP49" i="11"/>
  <c r="AP61" i="11"/>
  <c r="AP51" i="11"/>
  <c r="V75" i="11"/>
  <c r="V59" i="11"/>
  <c r="Z58" i="11"/>
  <c r="Z54" i="11"/>
  <c r="Z45" i="11"/>
  <c r="Z63" i="11"/>
  <c r="Z59" i="11"/>
  <c r="Z50" i="11"/>
  <c r="Z41" i="11"/>
  <c r="Z72" i="11"/>
  <c r="Z69" i="11"/>
  <c r="Z65" i="11"/>
  <c r="Z55" i="11"/>
  <c r="Z62" i="11"/>
  <c r="Z48" i="11"/>
  <c r="Z44" i="11"/>
  <c r="Z70" i="11"/>
  <c r="Z61" i="11"/>
  <c r="Z57" i="11"/>
  <c r="Z64" i="11"/>
  <c r="Z75" i="11"/>
  <c r="Z66" i="11"/>
  <c r="Z51" i="11"/>
  <c r="Z56" i="11"/>
  <c r="Z71" i="11"/>
  <c r="Z73" i="11"/>
  <c r="Z43" i="11"/>
  <c r="Z46" i="11"/>
  <c r="AD73" i="11"/>
  <c r="AD62" i="11"/>
  <c r="AD51" i="11"/>
  <c r="AD63" i="11"/>
  <c r="AD53" i="11"/>
  <c r="AD41" i="11"/>
  <c r="AD65" i="11"/>
  <c r="AD54" i="11"/>
  <c r="AD75" i="11"/>
  <c r="AD72" i="11"/>
  <c r="AD48" i="11"/>
  <c r="AD66" i="11"/>
  <c r="AD55" i="11"/>
  <c r="AD43" i="11"/>
  <c r="AD64" i="11"/>
  <c r="AD67" i="11"/>
  <c r="AD57" i="11"/>
  <c r="AD44" i="11"/>
  <c r="AD49" i="11"/>
  <c r="AD56" i="11"/>
  <c r="AD69" i="11"/>
  <c r="AD58" i="11"/>
  <c r="AD45" i="11"/>
  <c r="AD74" i="11"/>
  <c r="AD70" i="11"/>
  <c r="AD59" i="11"/>
  <c r="AD46" i="11"/>
  <c r="AH66" i="11"/>
  <c r="AH41" i="11"/>
  <c r="AH59" i="11"/>
  <c r="AH75" i="11"/>
  <c r="AH50" i="11"/>
  <c r="AH46" i="11"/>
  <c r="AH65" i="11"/>
  <c r="AH51" i="11"/>
  <c r="AH70" i="11"/>
  <c r="AH64" i="11"/>
  <c r="AH57" i="11"/>
  <c r="AH56" i="11"/>
  <c r="AH73" i="11"/>
  <c r="AH74" i="11"/>
  <c r="AH72" i="11"/>
  <c r="AH62" i="11"/>
  <c r="AH53" i="11"/>
  <c r="AH48" i="11"/>
  <c r="AH45" i="11"/>
  <c r="AH67" i="11"/>
  <c r="AH58" i="11"/>
  <c r="AH43" i="11"/>
  <c r="AH55" i="11"/>
  <c r="AH44" i="11"/>
  <c r="AH63" i="11"/>
  <c r="AH49" i="11"/>
  <c r="AL67" i="11"/>
  <c r="AL57" i="11"/>
  <c r="AL44" i="11"/>
  <c r="AL69" i="11"/>
  <c r="AL58" i="11"/>
  <c r="AL45" i="11"/>
  <c r="AL64" i="11"/>
  <c r="AL70" i="11"/>
  <c r="AL59" i="11"/>
  <c r="AL46" i="11"/>
  <c r="AL56" i="11"/>
  <c r="AL71" i="11"/>
  <c r="AL61" i="11"/>
  <c r="AL50" i="11"/>
  <c r="AL73" i="11"/>
  <c r="AL62" i="11"/>
  <c r="AL51" i="11"/>
  <c r="AL75" i="11"/>
  <c r="AL72" i="11"/>
  <c r="AL63" i="11"/>
  <c r="AL53" i="11"/>
  <c r="AL41" i="11"/>
  <c r="AL49" i="11"/>
  <c r="AL65" i="11"/>
  <c r="AL54" i="11"/>
  <c r="AL74" i="11"/>
  <c r="W87" i="11"/>
  <c r="W92" i="11"/>
  <c r="W85" i="11"/>
  <c r="W88" i="11"/>
  <c r="W91" i="11"/>
  <c r="W84" i="11"/>
  <c r="W90" i="11"/>
  <c r="AA90" i="11"/>
  <c r="AA87" i="11"/>
  <c r="AA86" i="11"/>
  <c r="AA84" i="11"/>
  <c r="AA88" i="11"/>
  <c r="AA92" i="11"/>
  <c r="AA85" i="11"/>
  <c r="AE84" i="11"/>
  <c r="AE85" i="11"/>
  <c r="AE86" i="11"/>
  <c r="AE88" i="11"/>
  <c r="AE92" i="11"/>
  <c r="AE87" i="11"/>
  <c r="AE91" i="11"/>
  <c r="AI86" i="11"/>
  <c r="AI84" i="11"/>
  <c r="AI85" i="11"/>
  <c r="AI91" i="11"/>
  <c r="AI92" i="11"/>
  <c r="AI87" i="11"/>
  <c r="AI90" i="11"/>
  <c r="AM90" i="11"/>
  <c r="AM88" i="11"/>
  <c r="AM86" i="11"/>
  <c r="AM84" i="11"/>
  <c r="AM87" i="11"/>
  <c r="AM91" i="11"/>
  <c r="AM92" i="11"/>
  <c r="AM85" i="11"/>
  <c r="AQ90" i="11"/>
  <c r="AQ86" i="11"/>
  <c r="AQ87" i="11"/>
  <c r="AQ92" i="11"/>
  <c r="AQ85" i="11"/>
  <c r="AQ91" i="11"/>
  <c r="AQ84" i="11"/>
  <c r="CM107" i="10"/>
  <c r="M104" i="11" s="1"/>
  <c r="N104" i="11" s="1"/>
  <c r="CM100" i="10"/>
  <c r="M97" i="11" s="1"/>
  <c r="N97" i="11" s="1"/>
  <c r="CM116" i="10"/>
  <c r="M113" i="11" s="1"/>
  <c r="N113" i="11" s="1"/>
  <c r="CM110" i="10"/>
  <c r="M107" i="11" s="1"/>
  <c r="N107" i="11" s="1"/>
  <c r="AI42" i="11"/>
  <c r="Y42" i="11"/>
  <c r="AQ42" i="11"/>
  <c r="U42" i="11"/>
  <c r="AA42" i="11"/>
  <c r="AD42" i="11"/>
  <c r="AF42" i="11"/>
  <c r="T42" i="11"/>
  <c r="X42" i="11"/>
  <c r="AN42" i="11"/>
  <c r="AH42" i="11"/>
  <c r="AB42" i="11"/>
  <c r="AO42" i="11"/>
  <c r="AK42" i="11"/>
  <c r="Z42" i="11"/>
  <c r="AL42" i="11"/>
  <c r="AG42" i="11"/>
  <c r="AL47" i="11"/>
  <c r="AK47" i="11"/>
  <c r="T47" i="11"/>
  <c r="AC47" i="11"/>
  <c r="AG47" i="11"/>
  <c r="AJ47" i="11"/>
  <c r="AF47" i="11"/>
  <c r="AA47" i="11"/>
  <c r="AO47" i="11"/>
  <c r="AH47" i="11"/>
  <c r="AB47" i="11"/>
  <c r="Y47" i="11"/>
  <c r="U47" i="11"/>
  <c r="AP47" i="11"/>
  <c r="AN47" i="11"/>
  <c r="AE47" i="11"/>
  <c r="X47" i="11"/>
  <c r="Z47" i="11"/>
  <c r="AM47" i="11"/>
  <c r="AQ47" i="11"/>
  <c r="AO52" i="11"/>
  <c r="AF52" i="11"/>
  <c r="Z52" i="11"/>
  <c r="AB52" i="11"/>
  <c r="AK52" i="11"/>
  <c r="T52" i="11"/>
  <c r="X52" i="11"/>
  <c r="AQ52" i="11"/>
  <c r="AC52" i="11"/>
  <c r="AE52" i="11"/>
  <c r="AA52" i="11"/>
  <c r="U52" i="11"/>
  <c r="W52" i="11"/>
  <c r="AI52" i="11"/>
  <c r="AG52" i="11"/>
  <c r="AP52" i="11"/>
  <c r="AM52" i="11"/>
  <c r="Y52" i="11"/>
  <c r="AL52" i="11"/>
  <c r="AN52" i="11"/>
  <c r="AH52" i="11"/>
  <c r="W60" i="11"/>
  <c r="AA60" i="11"/>
  <c r="AE60" i="11"/>
  <c r="AQ60" i="11"/>
  <c r="AK60" i="11"/>
  <c r="U60" i="11"/>
  <c r="T60" i="11"/>
  <c r="AM60" i="11"/>
  <c r="Y60" i="11"/>
  <c r="AP60" i="11"/>
  <c r="AN60" i="11"/>
  <c r="AL60" i="11"/>
  <c r="AJ60" i="11"/>
  <c r="AH60" i="11"/>
  <c r="AG60" i="11"/>
  <c r="AF60" i="11"/>
  <c r="AD60" i="11"/>
  <c r="AB60" i="11"/>
  <c r="Z60" i="11"/>
  <c r="X60" i="11"/>
  <c r="AI60" i="11"/>
  <c r="AO68" i="11"/>
  <c r="Y68" i="11"/>
  <c r="AP68" i="11"/>
  <c r="AN68" i="11"/>
  <c r="AL68" i="11"/>
  <c r="AJ68" i="11"/>
  <c r="AH68" i="11"/>
  <c r="AF68" i="11"/>
  <c r="AD68" i="11"/>
  <c r="AE68" i="11"/>
  <c r="AB68" i="11"/>
  <c r="Z68" i="11"/>
  <c r="T68" i="11"/>
  <c r="W68" i="11"/>
  <c r="AI68" i="11"/>
  <c r="X68" i="11"/>
  <c r="AQ68" i="11"/>
  <c r="AK68" i="11"/>
  <c r="AM68" i="11"/>
  <c r="AA68" i="11"/>
  <c r="AC68" i="11"/>
  <c r="AH76" i="11"/>
  <c r="AE76" i="11"/>
  <c r="Y76" i="11"/>
  <c r="AN76" i="11"/>
  <c r="AD76" i="11"/>
  <c r="U76" i="11"/>
  <c r="AC76" i="11"/>
  <c r="AI76" i="11"/>
  <c r="Z76" i="11"/>
  <c r="AO76" i="11"/>
  <c r="AQ76" i="11"/>
  <c r="AK76" i="11"/>
  <c r="X76" i="11"/>
  <c r="AG76" i="11"/>
  <c r="AL76" i="11"/>
  <c r="AM76" i="11"/>
  <c r="W76" i="11"/>
  <c r="AA76" i="11"/>
  <c r="AJ76" i="11"/>
  <c r="T76" i="11"/>
  <c r="AJ89" i="11"/>
  <c r="AE89" i="11"/>
  <c r="AR89" i="11"/>
  <c r="AC89" i="11"/>
  <c r="W89" i="11"/>
  <c r="AS89" i="11"/>
  <c r="X89" i="11"/>
  <c r="AA89" i="11"/>
  <c r="AL89" i="11"/>
  <c r="Y89" i="11"/>
  <c r="U89" i="11"/>
  <c r="AQ89" i="11"/>
  <c r="AM89" i="11"/>
  <c r="AD89" i="11"/>
  <c r="AP89" i="11"/>
  <c r="AN89" i="11"/>
  <c r="AO89" i="11"/>
  <c r="AK89" i="11"/>
  <c r="AI89" i="11"/>
  <c r="AB89" i="11"/>
  <c r="AF89" i="11"/>
  <c r="AA89" i="10"/>
  <c r="X70" i="11"/>
  <c r="X57" i="11"/>
  <c r="X56" i="11"/>
  <c r="X72" i="11"/>
  <c r="X48" i="11"/>
  <c r="X58" i="11"/>
  <c r="X71" i="11"/>
  <c r="X59" i="11"/>
  <c r="X41" i="11"/>
  <c r="X66" i="11"/>
  <c r="X62" i="11"/>
  <c r="X49" i="11"/>
  <c r="X61" i="11"/>
  <c r="X63" i="11"/>
  <c r="X43" i="11"/>
  <c r="X55" i="11"/>
  <c r="X74" i="11"/>
  <c r="X65" i="11"/>
  <c r="X51" i="11"/>
  <c r="X50" i="11"/>
  <c r="X73" i="11"/>
  <c r="X67" i="11"/>
  <c r="X53" i="11"/>
  <c r="X46" i="11"/>
  <c r="X64" i="11"/>
  <c r="X45" i="11"/>
  <c r="V78" i="10"/>
  <c r="AO45" i="11"/>
  <c r="AO65" i="11"/>
  <c r="AG49" i="11"/>
  <c r="AG67" i="11"/>
  <c r="V70" i="10"/>
  <c r="AO44" i="11"/>
  <c r="AO63" i="11"/>
  <c r="AO41" i="11"/>
  <c r="AO59" i="11"/>
  <c r="AR187" i="11"/>
  <c r="AR40" i="11" s="1"/>
  <c r="AO57" i="11"/>
  <c r="AO73" i="11"/>
  <c r="AO53" i="11"/>
  <c r="AG55" i="11"/>
  <c r="Y44" i="11"/>
  <c r="V62" i="11" l="1"/>
  <c r="V72" i="11"/>
  <c r="V50" i="11"/>
  <c r="V76" i="11"/>
  <c r="V41" i="11"/>
  <c r="V53" i="11"/>
  <c r="AD89" i="10"/>
  <c r="AD90" i="10"/>
  <c r="AD78" i="10"/>
  <c r="AD70" i="10"/>
  <c r="V42" i="11"/>
  <c r="V64" i="11"/>
  <c r="CM115" i="10"/>
  <c r="M112" i="11" s="1"/>
  <c r="N112" i="11" s="1"/>
  <c r="S90" i="10"/>
  <c r="S78" i="10"/>
  <c r="S89" i="10"/>
  <c r="S70" i="10"/>
  <c r="CM123" i="10"/>
  <c r="M120" i="11" s="1"/>
  <c r="N120" i="11" s="1"/>
  <c r="V57" i="11"/>
  <c r="CM108" i="10"/>
  <c r="M105" i="11" s="1"/>
  <c r="N105" i="11" s="1"/>
  <c r="AG90" i="10"/>
  <c r="AG89" i="10"/>
  <c r="T91" i="11"/>
  <c r="T88" i="11"/>
  <c r="T92" i="11"/>
  <c r="T90" i="11"/>
  <c r="T86" i="11"/>
  <c r="T85" i="11"/>
  <c r="T84" i="11"/>
  <c r="AC90" i="10"/>
  <c r="AC89" i="10"/>
  <c r="C18" i="10"/>
  <c r="AC70" i="10"/>
  <c r="AC78" i="10"/>
  <c r="CM112" i="10"/>
  <c r="M109" i="11" s="1"/>
  <c r="N109" i="11" s="1"/>
  <c r="CM98" i="10"/>
  <c r="M95" i="11" s="1"/>
  <c r="N95" i="11" s="1"/>
  <c r="V69" i="11"/>
  <c r="V55" i="11"/>
  <c r="C44" i="10"/>
  <c r="O70" i="10"/>
  <c r="CA106" i="10" s="1"/>
  <c r="O78" i="10"/>
  <c r="O89" i="10"/>
  <c r="O90" i="10"/>
  <c r="AJ69" i="10"/>
  <c r="AG14" i="10"/>
  <c r="U14" i="10"/>
  <c r="CM114" i="10"/>
  <c r="M111" i="11" s="1"/>
  <c r="N111" i="11" s="1"/>
  <c r="W90" i="10"/>
  <c r="W89" i="10"/>
  <c r="W70" i="10"/>
  <c r="W78" i="10"/>
  <c r="AB90" i="10"/>
  <c r="AB70" i="10"/>
  <c r="AB78" i="10"/>
  <c r="AB89" i="10"/>
  <c r="AP83" i="10"/>
  <c r="Z89" i="10"/>
  <c r="Z90" i="10"/>
  <c r="CM101" i="10"/>
  <c r="M98" i="11" s="1"/>
  <c r="N98" i="11" s="1"/>
  <c r="AC103" i="10"/>
  <c r="T13" i="5"/>
  <c r="W103" i="10"/>
  <c r="P103" i="10"/>
  <c r="AB103" i="10"/>
  <c r="T103" i="10"/>
  <c r="AE103" i="10"/>
  <c r="AF103" i="10"/>
  <c r="Y103" i="10"/>
  <c r="O103" i="10"/>
  <c r="X103" i="10"/>
  <c r="AA103" i="10"/>
  <c r="AH103" i="10"/>
  <c r="AG103" i="10"/>
  <c r="R103" i="10"/>
  <c r="K103" i="10"/>
  <c r="S103" i="10"/>
  <c r="V103" i="10"/>
  <c r="L103" i="10"/>
  <c r="N103" i="10"/>
  <c r="AD103" i="10"/>
  <c r="Q103" i="10"/>
  <c r="Z103" i="10"/>
  <c r="M103" i="10"/>
  <c r="U103" i="10"/>
  <c r="Q105" i="10"/>
  <c r="W105" i="10"/>
  <c r="AG105" i="10"/>
  <c r="O105" i="10"/>
  <c r="AH105" i="10"/>
  <c r="AA105" i="10"/>
  <c r="M105" i="10"/>
  <c r="J15" i="10"/>
  <c r="U105" i="10"/>
  <c r="AD105" i="10"/>
  <c r="N105" i="10"/>
  <c r="Y105" i="10"/>
  <c r="V105" i="10"/>
  <c r="K105" i="10"/>
  <c r="X105" i="10"/>
  <c r="L105" i="10"/>
  <c r="P105" i="10"/>
  <c r="Z105" i="10"/>
  <c r="T105" i="10"/>
  <c r="AF105" i="10"/>
  <c r="AE105" i="10"/>
  <c r="AC105" i="10"/>
  <c r="AI15" i="10"/>
  <c r="AB105" i="10"/>
  <c r="S105" i="10"/>
  <c r="R105" i="10"/>
  <c r="CM102" i="10"/>
  <c r="M99" i="11" s="1"/>
  <c r="N99" i="11" s="1"/>
  <c r="V49" i="11"/>
  <c r="U90" i="10"/>
  <c r="U70" i="10"/>
  <c r="U89" i="10"/>
  <c r="U78" i="10"/>
  <c r="CM109" i="10"/>
  <c r="M106" i="11" s="1"/>
  <c r="N106" i="11" s="1"/>
  <c r="V51" i="11"/>
  <c r="R90" i="10"/>
  <c r="R70" i="10"/>
  <c r="R89" i="10"/>
  <c r="R78" i="10"/>
  <c r="CM105" i="10"/>
  <c r="M102" i="11" s="1"/>
  <c r="N102" i="11" s="1"/>
  <c r="V58" i="11"/>
  <c r="CM111" i="10"/>
  <c r="M108" i="11" s="1"/>
  <c r="N108" i="11" s="1"/>
  <c r="X89" i="10"/>
  <c r="X70" i="10"/>
  <c r="X78" i="10"/>
  <c r="X90" i="10"/>
  <c r="AI37" i="10"/>
  <c r="AJ38" i="10" s="1"/>
  <c r="E50" i="1"/>
  <c r="J37" i="10"/>
  <c r="E47" i="1"/>
  <c r="K47" i="1"/>
  <c r="K90" i="10"/>
  <c r="AI90" i="10" s="1"/>
  <c r="K78" i="10"/>
  <c r="K70" i="10"/>
  <c r="K89" i="10"/>
  <c r="C50" i="10"/>
  <c r="V52" i="11"/>
  <c r="CM113" i="10"/>
  <c r="M110" i="11" s="1"/>
  <c r="N110" i="11" s="1"/>
  <c r="V43" i="11"/>
  <c r="Y7" i="10"/>
  <c r="CM121" i="10"/>
  <c r="M118" i="11" s="1"/>
  <c r="N118" i="11" s="1"/>
  <c r="V56" i="11"/>
  <c r="AG78" i="10"/>
  <c r="CM96" i="10"/>
  <c r="M93" i="11" s="1"/>
  <c r="N93" i="11" s="1"/>
  <c r="V46" i="11"/>
  <c r="M78" i="10"/>
  <c r="V71" i="11"/>
  <c r="T89" i="10"/>
  <c r="T90" i="10"/>
  <c r="J13" i="10"/>
  <c r="V30" i="10"/>
  <c r="AA30" i="10"/>
  <c r="R30" i="10"/>
  <c r="R7" i="10" s="1"/>
  <c r="S30" i="10"/>
  <c r="S7" i="10" s="1"/>
  <c r="AI13" i="10"/>
  <c r="T30" i="10"/>
  <c r="T7" i="10" s="1"/>
  <c r="L30" i="10"/>
  <c r="P30" i="10"/>
  <c r="P7" i="10" s="1"/>
  <c r="N30" i="10"/>
  <c r="AC30" i="10"/>
  <c r="AC7" i="10" s="1"/>
  <c r="Y30" i="10"/>
  <c r="Q30" i="10"/>
  <c r="U30" i="10"/>
  <c r="AE30" i="10"/>
  <c r="O30" i="10"/>
  <c r="O7" i="10" s="1"/>
  <c r="AH30" i="10"/>
  <c r="AD30" i="10"/>
  <c r="J14" i="10"/>
  <c r="AF30" i="10"/>
  <c r="AB30" i="10"/>
  <c r="Z30" i="10"/>
  <c r="Z7" i="10" s="1"/>
  <c r="X30" i="10"/>
  <c r="X7" i="10" s="1"/>
  <c r="K30" i="10"/>
  <c r="K7" i="10" s="1"/>
  <c r="AG30" i="10"/>
  <c r="M30" i="10"/>
  <c r="W30" i="10"/>
  <c r="V73" i="11"/>
  <c r="T78" i="10"/>
  <c r="T70" i="10"/>
  <c r="V60" i="11"/>
  <c r="V47" i="11"/>
  <c r="CM99" i="10"/>
  <c r="M96" i="11" s="1"/>
  <c r="N96" i="11" s="1"/>
  <c r="AF7" i="10"/>
  <c r="V65" i="11"/>
  <c r="V66" i="11"/>
  <c r="M90" i="10"/>
  <c r="C54" i="10"/>
  <c r="Y89" i="10"/>
  <c r="Y78" i="10"/>
  <c r="Y90" i="10"/>
  <c r="Y70" i="10"/>
  <c r="C20" i="10"/>
  <c r="Y71" i="10"/>
  <c r="K71" i="10"/>
  <c r="C71" i="10" s="1"/>
  <c r="Q90" i="10"/>
  <c r="Q89" i="10"/>
  <c r="AI89" i="10" s="1"/>
  <c r="Q78" i="10"/>
  <c r="Q70" i="10"/>
  <c r="AL86" i="11"/>
  <c r="AL92" i="11"/>
  <c r="AL85" i="11"/>
  <c r="AL88" i="11"/>
  <c r="AL84" i="11"/>
  <c r="AL91" i="11"/>
  <c r="AL90" i="11"/>
  <c r="V70" i="11"/>
  <c r="V61" i="11"/>
  <c r="AF89" i="10"/>
  <c r="AF90" i="10"/>
  <c r="CM97" i="10"/>
  <c r="M94" i="11" s="1"/>
  <c r="N94" i="11" s="1"/>
  <c r="CM103" i="10"/>
  <c r="M100" i="11" s="1"/>
  <c r="N100" i="11" s="1"/>
  <c r="V44" i="11"/>
  <c r="C55" i="10"/>
  <c r="C62" i="10" s="1"/>
  <c r="E3" i="1"/>
  <c r="L2" i="11" s="1"/>
  <c r="C69" i="10"/>
  <c r="CM119" i="10"/>
  <c r="M116" i="11" s="1"/>
  <c r="N116" i="11" s="1"/>
  <c r="V63" i="11"/>
  <c r="AJ55" i="10"/>
  <c r="CM120" i="10"/>
  <c r="M117" i="11" s="1"/>
  <c r="N117" i="11" s="1"/>
  <c r="CM117" i="10"/>
  <c r="M114" i="11" s="1"/>
  <c r="N114" i="11" s="1"/>
  <c r="CM122" i="10"/>
  <c r="M119" i="11" s="1"/>
  <c r="N119" i="11" s="1"/>
  <c r="CM106" i="10"/>
  <c r="M103" i="11" s="1"/>
  <c r="N103" i="11" s="1"/>
  <c r="V67" i="11"/>
  <c r="AG70" i="10"/>
  <c r="T89" i="11"/>
  <c r="V74" i="11"/>
  <c r="Q7" i="10"/>
  <c r="Z70" i="10"/>
  <c r="Z78" i="10"/>
  <c r="CM124" i="10"/>
  <c r="M121" i="11" s="1"/>
  <c r="N121" i="11" s="1"/>
  <c r="V54" i="11"/>
  <c r="M70" i="10"/>
  <c r="CA100" i="10" s="1"/>
  <c r="AF70" i="10"/>
  <c r="AF78" i="10"/>
  <c r="V68" i="11"/>
  <c r="V45" i="11"/>
  <c r="V48" i="11"/>
  <c r="P61" i="10"/>
  <c r="Z92" i="10"/>
  <c r="L61" i="10"/>
  <c r="AC61" i="10"/>
  <c r="S61" i="10"/>
  <c r="X92" i="10"/>
  <c r="Z61" i="10"/>
  <c r="AG92" i="10"/>
  <c r="T61" i="10"/>
  <c r="Y92" i="10"/>
  <c r="H6" i="5"/>
  <c r="M92" i="10"/>
  <c r="Y61" i="10"/>
  <c r="H8" i="5"/>
  <c r="N92" i="10"/>
  <c r="AA61" i="10"/>
  <c r="AD92" i="10"/>
  <c r="AF61" i="10"/>
  <c r="AB92" i="10"/>
  <c r="Q92" i="10"/>
  <c r="W61" i="10"/>
  <c r="AB61" i="10"/>
  <c r="AE92" i="10"/>
  <c r="AH61" i="10"/>
  <c r="AF92" i="10"/>
  <c r="AC92" i="10"/>
  <c r="W92" i="10"/>
  <c r="U92" i="10"/>
  <c r="AG61" i="10"/>
  <c r="H6" i="1"/>
  <c r="T92" i="10"/>
  <c r="R92" i="10"/>
  <c r="E11" i="5"/>
  <c r="S92" i="10"/>
  <c r="AD61" i="10"/>
  <c r="X61" i="10"/>
  <c r="K14" i="10"/>
  <c r="K61" i="10"/>
  <c r="T7" i="5"/>
  <c r="V92" i="10"/>
  <c r="M14" i="10"/>
  <c r="M7" i="10" s="1"/>
  <c r="AB14" i="10"/>
  <c r="AB7" i="10" s="1"/>
  <c r="O61" i="10"/>
  <c r="L92" i="10"/>
  <c r="N14" i="10"/>
  <c r="N7" i="10" s="1"/>
  <c r="N61" i="10"/>
  <c r="AH92" i="10"/>
  <c r="O92" i="10"/>
  <c r="AF14" i="10"/>
  <c r="AA92" i="10"/>
  <c r="K92" i="10"/>
  <c r="X14" i="10"/>
  <c r="U61" i="10"/>
  <c r="P92" i="10"/>
  <c r="E8" i="5"/>
  <c r="R61" i="10"/>
  <c r="Q61" i="10"/>
  <c r="V61" i="10"/>
  <c r="Q14" i="10"/>
  <c r="M61" i="10"/>
  <c r="AE61" i="10"/>
  <c r="V89" i="10"/>
  <c r="V90" i="10"/>
  <c r="AE14" i="10"/>
  <c r="T87" i="11"/>
  <c r="CA112" i="10"/>
  <c r="AD7" i="10"/>
  <c r="C16" i="10"/>
  <c r="AJ15" i="10" s="1"/>
  <c r="U7" i="10"/>
  <c r="AH7" i="10"/>
  <c r="AG7" i="10"/>
  <c r="W7" i="10"/>
  <c r="AE7" i="10"/>
  <c r="V7" i="10"/>
  <c r="AC1" i="10"/>
  <c r="AJ62" i="10"/>
  <c r="N40" i="11"/>
  <c r="AA7" i="10"/>
  <c r="S58" i="10" l="1"/>
  <c r="S60" i="10"/>
  <c r="AF58" i="10"/>
  <c r="AF60" i="10"/>
  <c r="CA111" i="10"/>
  <c r="L58" i="10"/>
  <c r="L60" i="10"/>
  <c r="Q60" i="10"/>
  <c r="Q58" i="10"/>
  <c r="CA117" i="10"/>
  <c r="U58" i="10"/>
  <c r="U60" i="10"/>
  <c r="F6" i="10"/>
  <c r="AC58" i="10"/>
  <c r="AC60" i="10"/>
  <c r="AE58" i="10"/>
  <c r="AE60" i="10"/>
  <c r="M58" i="10"/>
  <c r="M60" i="10"/>
  <c r="CA110" i="10"/>
  <c r="CA105" i="10"/>
  <c r="C30" i="10"/>
  <c r="CA99" i="10"/>
  <c r="CA102" i="10"/>
  <c r="Y60" i="10"/>
  <c r="Y58" i="10"/>
  <c r="CA113" i="10"/>
  <c r="CA120" i="10"/>
  <c r="CA97" i="10"/>
  <c r="CA122" i="10"/>
  <c r="K58" i="10"/>
  <c r="K60" i="10"/>
  <c r="C61" i="10"/>
  <c r="AH58" i="10"/>
  <c r="AH60" i="10"/>
  <c r="CA115" i="10"/>
  <c r="CA104" i="10"/>
  <c r="AB58" i="10"/>
  <c r="AB60" i="10"/>
  <c r="AJ70" i="10"/>
  <c r="W58" i="10"/>
  <c r="W60" i="10"/>
  <c r="Z58" i="10"/>
  <c r="Z60" i="10"/>
  <c r="CA103" i="10"/>
  <c r="N60" i="10"/>
  <c r="N58" i="10"/>
  <c r="AJ30" i="10"/>
  <c r="V60" i="10"/>
  <c r="V58" i="10"/>
  <c r="AA58" i="10"/>
  <c r="AA60" i="10"/>
  <c r="CA124" i="10"/>
  <c r="O58" i="10"/>
  <c r="O60" i="10"/>
  <c r="AG60" i="10"/>
  <c r="AG58" i="10"/>
  <c r="P60" i="10"/>
  <c r="P58" i="10"/>
  <c r="R58" i="10"/>
  <c r="R60" i="10"/>
  <c r="E3" i="5"/>
  <c r="L7" i="10"/>
  <c r="CA101" i="10"/>
  <c r="CA98" i="10"/>
  <c r="CA114" i="10"/>
  <c r="CA121" i="10"/>
  <c r="C14" i="10"/>
  <c r="T58" i="10"/>
  <c r="T60" i="10"/>
  <c r="X58" i="10"/>
  <c r="X60" i="10"/>
  <c r="AD60" i="10"/>
  <c r="AD58" i="10"/>
  <c r="CA107" i="10"/>
  <c r="CA118" i="10"/>
  <c r="CA109" i="10"/>
  <c r="CA119" i="10"/>
  <c r="CA108" i="10"/>
  <c r="CA116" i="10"/>
  <c r="CA96" i="10"/>
  <c r="CA123" i="10"/>
  <c r="AF8" i="10"/>
  <c r="N8" i="10"/>
  <c r="W8" i="10"/>
  <c r="R8" i="10"/>
  <c r="V8" i="10"/>
  <c r="AH8" i="10"/>
  <c r="AB8" i="10"/>
  <c r="Q8" i="10"/>
  <c r="S1" i="10"/>
  <c r="M8" i="10"/>
  <c r="AD8" i="10"/>
  <c r="L8" i="10"/>
  <c r="S8" i="10"/>
  <c r="K8" i="10"/>
  <c r="O8" i="10"/>
  <c r="AE8" i="10"/>
  <c r="Z8" i="10"/>
  <c r="U8" i="10"/>
  <c r="AC8" i="10"/>
  <c r="T8" i="10"/>
  <c r="AG8" i="10"/>
  <c r="P8" i="10"/>
  <c r="AA8" i="10"/>
  <c r="Y8" i="10"/>
  <c r="X8" i="10"/>
  <c r="O16" i="11" l="1"/>
  <c r="AG2" i="11"/>
  <c r="W2" i="11"/>
  <c r="O6" i="11"/>
  <c r="O22" i="11"/>
  <c r="AM2" i="11"/>
  <c r="AF2" i="11"/>
  <c r="O15" i="11"/>
  <c r="O5" i="11"/>
  <c r="V2" i="11"/>
  <c r="O10" i="11"/>
  <c r="AA2" i="11"/>
  <c r="O13" i="11"/>
  <c r="AD2" i="11"/>
  <c r="U2" i="11"/>
  <c r="O4" i="11"/>
  <c r="O14" i="11"/>
  <c r="AE2" i="11"/>
  <c r="AO2" i="11"/>
  <c r="O24" i="11"/>
  <c r="O25" i="11"/>
  <c r="AP2" i="11"/>
  <c r="AQ6" i="10"/>
  <c r="T2" i="11"/>
  <c r="K68" i="10"/>
  <c r="L68" i="10" s="1"/>
  <c r="O3" i="11"/>
  <c r="O26" i="11"/>
  <c r="AQ2" i="11"/>
  <c r="O18" i="11"/>
  <c r="AI2" i="11"/>
  <c r="O21" i="11"/>
  <c r="AL2" i="11"/>
  <c r="O11" i="11"/>
  <c r="AB2" i="11"/>
  <c r="AJ2" i="11"/>
  <c r="O19" i="11"/>
  <c r="O7" i="11"/>
  <c r="X2" i="11"/>
  <c r="AK2" i="11"/>
  <c r="O20" i="11"/>
  <c r="O12" i="11"/>
  <c r="AC2" i="11"/>
  <c r="Y2" i="11"/>
  <c r="O8" i="11"/>
  <c r="AH2" i="11"/>
  <c r="O17" i="11"/>
  <c r="AN2" i="11"/>
  <c r="O23" i="11"/>
  <c r="O9" i="11"/>
  <c r="Z2" i="11"/>
  <c r="L10" i="10" l="1"/>
  <c r="M68" i="10"/>
  <c r="L20" i="11"/>
  <c r="P20" i="11"/>
  <c r="G20" i="11"/>
  <c r="K20" i="11" s="1"/>
  <c r="P16" i="11"/>
  <c r="G16" i="11"/>
  <c r="K16" i="11" s="1"/>
  <c r="L16" i="11"/>
  <c r="AH34" i="11"/>
  <c r="AH30" i="11"/>
  <c r="AH38" i="11"/>
  <c r="AH35" i="11"/>
  <c r="AH31" i="11"/>
  <c r="AH36" i="11"/>
  <c r="AH28" i="11"/>
  <c r="AH32" i="11"/>
  <c r="AH29" i="11"/>
  <c r="AH27" i="11"/>
  <c r="AH37" i="11"/>
  <c r="AH39" i="11"/>
  <c r="AJ27" i="11"/>
  <c r="AJ35" i="11"/>
  <c r="AJ28" i="11"/>
  <c r="AJ38" i="11"/>
  <c r="AJ30" i="11"/>
  <c r="AJ31" i="11"/>
  <c r="AJ36" i="11"/>
  <c r="AJ29" i="11"/>
  <c r="AJ34" i="11"/>
  <c r="AJ37" i="11"/>
  <c r="AJ32" i="11"/>
  <c r="AJ39" i="11"/>
  <c r="AE27" i="11"/>
  <c r="AE35" i="11"/>
  <c r="AE38" i="11"/>
  <c r="AE31" i="11"/>
  <c r="AE30" i="11"/>
  <c r="AE36" i="11"/>
  <c r="AE32" i="11"/>
  <c r="AE39" i="11"/>
  <c r="AE34" i="11"/>
  <c r="AE28" i="11"/>
  <c r="AE37" i="11"/>
  <c r="AE29" i="11"/>
  <c r="AF37" i="11"/>
  <c r="AF35" i="11"/>
  <c r="AF32" i="11"/>
  <c r="AF28" i="11"/>
  <c r="AF39" i="11"/>
  <c r="AF27" i="11"/>
  <c r="AF36" i="11"/>
  <c r="AF38" i="11"/>
  <c r="AF34" i="11"/>
  <c r="AF30" i="11"/>
  <c r="AF29" i="11"/>
  <c r="AF31" i="11"/>
  <c r="AG29" i="11"/>
  <c r="AG38" i="11"/>
  <c r="AG37" i="11"/>
  <c r="AG30" i="11"/>
  <c r="AG36" i="11"/>
  <c r="AG31" i="11"/>
  <c r="AG35" i="11"/>
  <c r="AG39" i="11"/>
  <c r="AG34" i="11"/>
  <c r="AG28" i="11"/>
  <c r="AG27" i="11"/>
  <c r="AG32" i="11"/>
  <c r="AI29" i="11"/>
  <c r="AI35" i="11"/>
  <c r="AI27" i="11"/>
  <c r="AI36" i="11"/>
  <c r="AI38" i="11"/>
  <c r="AI30" i="11"/>
  <c r="AI28" i="11"/>
  <c r="AI34" i="11"/>
  <c r="AI32" i="11"/>
  <c r="AI39" i="11"/>
  <c r="AI37" i="11"/>
  <c r="AI31" i="11"/>
  <c r="T32" i="11"/>
  <c r="T29" i="11"/>
  <c r="T31" i="11"/>
  <c r="T35" i="11"/>
  <c r="T30" i="11"/>
  <c r="T39" i="11"/>
  <c r="T37" i="11"/>
  <c r="T28" i="11"/>
  <c r="T36" i="11"/>
  <c r="T27" i="11"/>
  <c r="T34" i="11"/>
  <c r="T38" i="11"/>
  <c r="G13" i="11"/>
  <c r="L13" i="11"/>
  <c r="P13" i="11"/>
  <c r="P15" i="11"/>
  <c r="L15" i="11"/>
  <c r="G15" i="11"/>
  <c r="K15" i="11" s="1"/>
  <c r="P14" i="11"/>
  <c r="L14" i="11"/>
  <c r="G14" i="11"/>
  <c r="L19" i="11"/>
  <c r="G19" i="11"/>
  <c r="K19" i="11" s="1"/>
  <c r="P19" i="11"/>
  <c r="G21" i="11"/>
  <c r="L21" i="11"/>
  <c r="P21" i="11"/>
  <c r="AD39" i="11"/>
  <c r="AD38" i="11"/>
  <c r="AD32" i="11"/>
  <c r="AD31" i="11"/>
  <c r="AD35" i="11"/>
  <c r="AD28" i="11"/>
  <c r="AD29" i="11"/>
  <c r="AD37" i="11"/>
  <c r="AD34" i="11"/>
  <c r="AD36" i="11"/>
  <c r="AD27" i="11"/>
  <c r="AD30" i="11"/>
  <c r="W35" i="11"/>
  <c r="W39" i="11"/>
  <c r="W28" i="11"/>
  <c r="W31" i="11"/>
  <c r="W27" i="11"/>
  <c r="W36" i="11"/>
  <c r="W29" i="11"/>
  <c r="W37" i="11"/>
  <c r="W34" i="11"/>
  <c r="W30" i="11"/>
  <c r="W38" i="11"/>
  <c r="W32" i="11"/>
  <c r="AN38" i="11"/>
  <c r="AN35" i="11"/>
  <c r="AN31" i="11"/>
  <c r="AN27" i="11"/>
  <c r="AN28" i="11"/>
  <c r="AN39" i="11"/>
  <c r="AN32" i="11"/>
  <c r="AN29" i="11"/>
  <c r="AN34" i="11"/>
  <c r="AN30" i="11"/>
  <c r="AN36" i="11"/>
  <c r="AN37" i="11"/>
  <c r="AA32" i="11"/>
  <c r="AA29" i="11"/>
  <c r="AA28" i="11"/>
  <c r="AA30" i="11"/>
  <c r="AA36" i="11"/>
  <c r="AA27" i="11"/>
  <c r="AA35" i="11"/>
  <c r="AA34" i="11"/>
  <c r="AA31" i="11"/>
  <c r="AA38" i="11"/>
  <c r="AA39" i="11"/>
  <c r="AA37" i="11"/>
  <c r="P12" i="11"/>
  <c r="G12" i="11"/>
  <c r="L12" i="11"/>
  <c r="AC37" i="11"/>
  <c r="AC38" i="11"/>
  <c r="AC39" i="11"/>
  <c r="AC27" i="11"/>
  <c r="AC28" i="11"/>
  <c r="AC31" i="11"/>
  <c r="AC36" i="11"/>
  <c r="AC35" i="11"/>
  <c r="AC32" i="11"/>
  <c r="AC34" i="11"/>
  <c r="AC30" i="11"/>
  <c r="AC29" i="11"/>
  <c r="AO36" i="11"/>
  <c r="AO39" i="11"/>
  <c r="AO27" i="11"/>
  <c r="AO30" i="11"/>
  <c r="AO29" i="11"/>
  <c r="AO28" i="11"/>
  <c r="AO31" i="11"/>
  <c r="AO38" i="11"/>
  <c r="AO34" i="11"/>
  <c r="AO35" i="11"/>
  <c r="AO37" i="11"/>
  <c r="AO32" i="11"/>
  <c r="L3" i="11"/>
  <c r="N30" i="11"/>
  <c r="N29" i="11"/>
  <c r="N31" i="11"/>
  <c r="P3" i="11"/>
  <c r="N27" i="11"/>
  <c r="N28" i="11"/>
  <c r="N36" i="11"/>
  <c r="G3" i="11"/>
  <c r="K3" i="11" s="1"/>
  <c r="N39" i="11"/>
  <c r="N38" i="11"/>
  <c r="N35" i="11"/>
  <c r="N32" i="11"/>
  <c r="N37" i="11"/>
  <c r="N34" i="11"/>
  <c r="P26" i="11"/>
  <c r="G26" i="11"/>
  <c r="L26" i="11"/>
  <c r="U28" i="11"/>
  <c r="U36" i="11"/>
  <c r="U35" i="11"/>
  <c r="U29" i="11"/>
  <c r="U39" i="11"/>
  <c r="U37" i="11"/>
  <c r="U38" i="11"/>
  <c r="U27" i="11"/>
  <c r="U31" i="11"/>
  <c r="U34" i="11"/>
  <c r="U32" i="11"/>
  <c r="U30" i="11"/>
  <c r="G5" i="11"/>
  <c r="K5" i="11" s="1"/>
  <c r="P5" i="11"/>
  <c r="L5" i="11"/>
  <c r="L6" i="11"/>
  <c r="G6" i="11"/>
  <c r="P6" i="11"/>
  <c r="Z6" i="10"/>
  <c r="K4" i="10"/>
  <c r="G23" i="11"/>
  <c r="P23" i="11"/>
  <c r="L23" i="11"/>
  <c r="P7" i="11"/>
  <c r="L7" i="11"/>
  <c r="G7" i="11"/>
  <c r="K7" i="11" s="1"/>
  <c r="P24" i="11"/>
  <c r="L24" i="11"/>
  <c r="G24" i="11"/>
  <c r="K24" i="11" s="1"/>
  <c r="Y38" i="11"/>
  <c r="Y27" i="11"/>
  <c r="Y32" i="11"/>
  <c r="Y39" i="11"/>
  <c r="Y37" i="11"/>
  <c r="Y30" i="11"/>
  <c r="Y29" i="11"/>
  <c r="Y36" i="11"/>
  <c r="Y34" i="11"/>
  <c r="Y31" i="11"/>
  <c r="Y28" i="11"/>
  <c r="Y35" i="11"/>
  <c r="X28" i="11"/>
  <c r="X32" i="11"/>
  <c r="X37" i="11"/>
  <c r="X29" i="11"/>
  <c r="X30" i="11"/>
  <c r="X36" i="11"/>
  <c r="X27" i="11"/>
  <c r="X35" i="11"/>
  <c r="X39" i="11"/>
  <c r="X31" i="11"/>
  <c r="X38" i="11"/>
  <c r="X34" i="11"/>
  <c r="AQ34" i="11"/>
  <c r="AQ37" i="11"/>
  <c r="AQ31" i="11"/>
  <c r="AQ30" i="11"/>
  <c r="AQ36" i="11"/>
  <c r="AQ35" i="11"/>
  <c r="AQ32" i="11"/>
  <c r="AQ39" i="11"/>
  <c r="AQ29" i="11"/>
  <c r="AQ38" i="11"/>
  <c r="AQ28" i="11"/>
  <c r="AQ27" i="11"/>
  <c r="V31" i="11"/>
  <c r="V35" i="11"/>
  <c r="V32" i="11"/>
  <c r="V38" i="11"/>
  <c r="V29" i="11"/>
  <c r="V30" i="11"/>
  <c r="V34" i="11"/>
  <c r="V27" i="11"/>
  <c r="V36" i="11"/>
  <c r="V28" i="11"/>
  <c r="V37" i="11"/>
  <c r="V39" i="11"/>
  <c r="L22" i="11"/>
  <c r="G22" i="11"/>
  <c r="P22" i="11"/>
  <c r="L18" i="11"/>
  <c r="G18" i="11"/>
  <c r="K18" i="11" s="1"/>
  <c r="P18" i="11"/>
  <c r="G17" i="11"/>
  <c r="P17" i="11"/>
  <c r="L17" i="11"/>
  <c r="K10" i="10"/>
  <c r="AL27" i="11"/>
  <c r="AL28" i="11"/>
  <c r="AL36" i="11"/>
  <c r="AL38" i="11"/>
  <c r="AL30" i="11"/>
  <c r="AL29" i="11"/>
  <c r="AL35" i="11"/>
  <c r="AL37" i="11"/>
  <c r="AL31" i="11"/>
  <c r="AL32" i="11"/>
  <c r="AL39" i="11"/>
  <c r="AL34" i="11"/>
  <c r="L9" i="11"/>
  <c r="P9" i="11"/>
  <c r="G9" i="11"/>
  <c r="L8" i="11"/>
  <c r="G8" i="11"/>
  <c r="P8" i="11"/>
  <c r="G11" i="11"/>
  <c r="P11" i="11"/>
  <c r="L11" i="11"/>
  <c r="P25" i="11"/>
  <c r="L25" i="11"/>
  <c r="G25" i="11"/>
  <c r="Z38" i="11"/>
  <c r="Z39" i="11"/>
  <c r="Z32" i="11"/>
  <c r="Z31" i="11"/>
  <c r="Z28" i="11"/>
  <c r="Z34" i="11"/>
  <c r="Z35" i="11"/>
  <c r="Z29" i="11"/>
  <c r="Z36" i="11"/>
  <c r="Z37" i="11"/>
  <c r="Z30" i="11"/>
  <c r="Z27" i="11"/>
  <c r="AK32" i="11"/>
  <c r="AK27" i="11"/>
  <c r="AK28" i="11"/>
  <c r="AK39" i="11"/>
  <c r="AK35" i="11"/>
  <c r="AK30" i="11"/>
  <c r="AK34" i="11"/>
  <c r="AK38" i="11"/>
  <c r="AK37" i="11"/>
  <c r="AK31" i="11"/>
  <c r="AK29" i="11"/>
  <c r="AK36" i="11"/>
  <c r="AB28" i="11"/>
  <c r="AB29" i="11"/>
  <c r="AB32" i="11"/>
  <c r="AB31" i="11"/>
  <c r="AB39" i="11"/>
  <c r="AB37" i="11"/>
  <c r="AB38" i="11"/>
  <c r="AB36" i="11"/>
  <c r="AB35" i="11"/>
  <c r="AB34" i="11"/>
  <c r="AB30" i="11"/>
  <c r="AB27" i="11"/>
  <c r="AP32" i="11"/>
  <c r="AP34" i="11"/>
  <c r="AP38" i="11"/>
  <c r="AP27" i="11"/>
  <c r="AP37" i="11"/>
  <c r="AP28" i="11"/>
  <c r="AP31" i="11"/>
  <c r="AP35" i="11"/>
  <c r="AP29" i="11"/>
  <c r="AP39" i="11"/>
  <c r="AP30" i="11"/>
  <c r="AP36" i="11"/>
  <c r="P4" i="11"/>
  <c r="G4" i="11"/>
  <c r="L4" i="11"/>
  <c r="P10" i="11"/>
  <c r="G10" i="11"/>
  <c r="K10" i="11" s="1"/>
  <c r="L10" i="11"/>
  <c r="AM27" i="11"/>
  <c r="AM38" i="11"/>
  <c r="AM28" i="11"/>
  <c r="AM37" i="11"/>
  <c r="AM35" i="11"/>
  <c r="AM39" i="11"/>
  <c r="AM31" i="11"/>
  <c r="AM34" i="11"/>
  <c r="AM30" i="11"/>
  <c r="AM36" i="11"/>
  <c r="AM32" i="11"/>
  <c r="AM29" i="11"/>
  <c r="K13" i="11" l="1"/>
  <c r="K6" i="11"/>
  <c r="K22" i="11"/>
  <c r="K11" i="11"/>
  <c r="K23" i="11"/>
  <c r="K8" i="11"/>
  <c r="K25" i="11"/>
  <c r="K26" i="11"/>
  <c r="K12" i="11"/>
  <c r="K14" i="11"/>
  <c r="AF11" i="11"/>
  <c r="AL11" i="11"/>
  <c r="X11" i="11"/>
  <c r="AN11" i="11"/>
  <c r="AJ11" i="11"/>
  <c r="AG11" i="11"/>
  <c r="AK11" i="11"/>
  <c r="AA11" i="11"/>
  <c r="AD11" i="11"/>
  <c r="AH11" i="11"/>
  <c r="M11" i="11"/>
  <c r="Y11" i="11"/>
  <c r="Z11" i="11"/>
  <c r="AQ11" i="11"/>
  <c r="AI11" i="11"/>
  <c r="AO11" i="11"/>
  <c r="U11" i="11"/>
  <c r="V11" i="11"/>
  <c r="AB11" i="11"/>
  <c r="AM11" i="11"/>
  <c r="N11" i="11"/>
  <c r="W11" i="11"/>
  <c r="T11" i="11"/>
  <c r="AC11" i="11"/>
  <c r="AP11" i="11"/>
  <c r="AE11" i="11"/>
  <c r="W9" i="11"/>
  <c r="AB9" i="11"/>
  <c r="AK9" i="11"/>
  <c r="Z9" i="11"/>
  <c r="AQ9" i="11"/>
  <c r="N9" i="11"/>
  <c r="V9" i="11"/>
  <c r="U9" i="11"/>
  <c r="AJ9" i="11"/>
  <c r="X9" i="11"/>
  <c r="AD9" i="11"/>
  <c r="AA9" i="11"/>
  <c r="AH9" i="11"/>
  <c r="Y9" i="11"/>
  <c r="T9" i="11"/>
  <c r="AC9" i="11"/>
  <c r="AP9" i="11"/>
  <c r="AO9" i="11"/>
  <c r="AE9" i="11"/>
  <c r="AM9" i="11"/>
  <c r="AL9" i="11"/>
  <c r="AI9" i="11"/>
  <c r="AF9" i="11"/>
  <c r="AG9" i="11"/>
  <c r="AN9" i="11"/>
  <c r="M9" i="11"/>
  <c r="AL25" i="11"/>
  <c r="W25" i="11"/>
  <c r="AJ25" i="11"/>
  <c r="T25" i="11"/>
  <c r="AO25" i="11"/>
  <c r="AN25" i="11"/>
  <c r="AC25" i="11"/>
  <c r="AM25" i="11"/>
  <c r="N25" i="11"/>
  <c r="AQ25" i="11"/>
  <c r="M25" i="11"/>
  <c r="AD25" i="11"/>
  <c r="AP25" i="11"/>
  <c r="U25" i="11"/>
  <c r="AI25" i="11"/>
  <c r="Y25" i="11"/>
  <c r="Z25" i="11"/>
  <c r="AE25" i="11"/>
  <c r="AK25" i="11"/>
  <c r="AF25" i="11"/>
  <c r="AG25" i="11"/>
  <c r="AA25" i="11"/>
  <c r="AB25" i="11"/>
  <c r="AH25" i="11"/>
  <c r="X25" i="11"/>
  <c r="V25" i="11"/>
  <c r="AK18" i="11"/>
  <c r="N18" i="11"/>
  <c r="AF18" i="11"/>
  <c r="AQ18" i="11"/>
  <c r="Z18" i="11"/>
  <c r="Y18" i="11"/>
  <c r="AJ18" i="11"/>
  <c r="AN18" i="11"/>
  <c r="AD18" i="11"/>
  <c r="U18" i="11"/>
  <c r="AB18" i="11"/>
  <c r="V18" i="11"/>
  <c r="AA18" i="11"/>
  <c r="AM18" i="11"/>
  <c r="AP18" i="11"/>
  <c r="M18" i="11"/>
  <c r="AG18" i="11"/>
  <c r="AO18" i="11"/>
  <c r="X18" i="11"/>
  <c r="AI18" i="11"/>
  <c r="W18" i="11"/>
  <c r="AC18" i="11"/>
  <c r="AL18" i="11"/>
  <c r="AE18" i="11"/>
  <c r="T18" i="11"/>
  <c r="AH18" i="11"/>
  <c r="AD7" i="11"/>
  <c r="V7" i="11"/>
  <c r="AG7" i="11"/>
  <c r="Y7" i="11"/>
  <c r="AI7" i="11"/>
  <c r="AL7" i="11"/>
  <c r="T7" i="11"/>
  <c r="X7" i="11"/>
  <c r="AE7" i="11"/>
  <c r="AF7" i="11"/>
  <c r="M7" i="11"/>
  <c r="AC7" i="11"/>
  <c r="W7" i="11"/>
  <c r="U7" i="11"/>
  <c r="AQ7" i="11"/>
  <c r="AH7" i="11"/>
  <c r="N7" i="11"/>
  <c r="AB7" i="11"/>
  <c r="AJ7" i="11"/>
  <c r="AP7" i="11"/>
  <c r="AN7" i="11"/>
  <c r="AO7" i="11"/>
  <c r="AK7" i="11"/>
  <c r="Z7" i="11"/>
  <c r="AM7" i="11"/>
  <c r="AA7" i="11"/>
  <c r="AE15" i="11"/>
  <c r="T15" i="11"/>
  <c r="AP15" i="11"/>
  <c r="U15" i="11"/>
  <c r="AN15" i="11"/>
  <c r="Y15" i="11"/>
  <c r="Z15" i="11"/>
  <c r="AD15" i="11"/>
  <c r="AF15" i="11"/>
  <c r="AQ15" i="11"/>
  <c r="AO15" i="11"/>
  <c r="AH15" i="11"/>
  <c r="AB15" i="11"/>
  <c r="AC15" i="11"/>
  <c r="N15" i="11"/>
  <c r="AG15" i="11"/>
  <c r="V15" i="11"/>
  <c r="AI15" i="11"/>
  <c r="AJ15" i="11"/>
  <c r="AA15" i="11"/>
  <c r="AM15" i="11"/>
  <c r="M15" i="11"/>
  <c r="X15" i="11"/>
  <c r="AK15" i="11"/>
  <c r="AL15" i="11"/>
  <c r="W15" i="11"/>
  <c r="K9" i="11"/>
  <c r="K21" i="11"/>
  <c r="AB4" i="11"/>
  <c r="AM4" i="11"/>
  <c r="Y4" i="11"/>
  <c r="M4" i="11"/>
  <c r="AC4" i="11"/>
  <c r="AQ4" i="11"/>
  <c r="Z4" i="11"/>
  <c r="X4" i="11"/>
  <c r="T4" i="11"/>
  <c r="W4" i="11"/>
  <c r="AG4" i="11"/>
  <c r="AA4" i="11"/>
  <c r="N4" i="11"/>
  <c r="AI4" i="11"/>
  <c r="AD4" i="11"/>
  <c r="AK4" i="11"/>
  <c r="AO4" i="11"/>
  <c r="AL4" i="11"/>
  <c r="AJ4" i="11"/>
  <c r="AN4" i="11"/>
  <c r="AH4" i="11"/>
  <c r="AE4" i="11"/>
  <c r="AP4" i="11"/>
  <c r="AF4" i="11"/>
  <c r="V4" i="11"/>
  <c r="U4" i="11"/>
  <c r="AL8" i="11"/>
  <c r="T8" i="11"/>
  <c r="AG8" i="11"/>
  <c r="Y8" i="11"/>
  <c r="AJ8" i="11"/>
  <c r="AC8" i="11"/>
  <c r="AN8" i="11"/>
  <c r="AH8" i="11"/>
  <c r="AD8" i="11"/>
  <c r="X8" i="11"/>
  <c r="AE8" i="11"/>
  <c r="AB8" i="11"/>
  <c r="U8" i="11"/>
  <c r="N8" i="11"/>
  <c r="W8" i="11"/>
  <c r="AQ8" i="11"/>
  <c r="V8" i="11"/>
  <c r="AM8" i="11"/>
  <c r="AA8" i="11"/>
  <c r="AK8" i="11"/>
  <c r="M8" i="11"/>
  <c r="AP8" i="11"/>
  <c r="AI8" i="11"/>
  <c r="AF8" i="11"/>
  <c r="AO8" i="11"/>
  <c r="Z8" i="11"/>
  <c r="AG21" i="11"/>
  <c r="AO21" i="11"/>
  <c r="AJ21" i="11"/>
  <c r="T21" i="11"/>
  <c r="AA21" i="11"/>
  <c r="W21" i="11"/>
  <c r="AB21" i="11"/>
  <c r="AE21" i="11"/>
  <c r="M21" i="11"/>
  <c r="AN21" i="11"/>
  <c r="AH21" i="11"/>
  <c r="AP21" i="11"/>
  <c r="AD21" i="11"/>
  <c r="U21" i="11"/>
  <c r="AF21" i="11"/>
  <c r="AK21" i="11"/>
  <c r="V21" i="11"/>
  <c r="AC21" i="11"/>
  <c r="AL21" i="11"/>
  <c r="N21" i="11"/>
  <c r="AI21" i="11"/>
  <c r="AM21" i="11"/>
  <c r="AQ21" i="11"/>
  <c r="X21" i="11"/>
  <c r="Z21" i="11"/>
  <c r="Y21" i="11"/>
  <c r="M10" i="10"/>
  <c r="N68" i="10"/>
  <c r="Z20" i="11"/>
  <c r="Y20" i="11"/>
  <c r="V20" i="11"/>
  <c r="N20" i="11"/>
  <c r="AF20" i="11"/>
  <c r="X20" i="11"/>
  <c r="AA20" i="11"/>
  <c r="AL20" i="11"/>
  <c r="U20" i="11"/>
  <c r="T20" i="11"/>
  <c r="M20" i="11"/>
  <c r="AB20" i="11"/>
  <c r="AH20" i="11"/>
  <c r="AP20" i="11"/>
  <c r="AI20" i="11"/>
  <c r="AK20" i="11"/>
  <c r="AD20" i="11"/>
  <c r="W20" i="11"/>
  <c r="AM20" i="11"/>
  <c r="AJ20" i="11"/>
  <c r="AC20" i="11"/>
  <c r="AO20" i="11"/>
  <c r="AE20" i="11"/>
  <c r="AN20" i="11"/>
  <c r="AQ20" i="11"/>
  <c r="AG20" i="11"/>
  <c r="AB24" i="11"/>
  <c r="AO24" i="11"/>
  <c r="M24" i="11"/>
  <c r="AJ24" i="11"/>
  <c r="N24" i="11"/>
  <c r="AE24" i="11"/>
  <c r="AI24" i="11"/>
  <c r="T24" i="11"/>
  <c r="AM24" i="11"/>
  <c r="Z24" i="11"/>
  <c r="AG24" i="11"/>
  <c r="AN24" i="11"/>
  <c r="AD24" i="11"/>
  <c r="AL24" i="11"/>
  <c r="U24" i="11"/>
  <c r="AA24" i="11"/>
  <c r="X24" i="11"/>
  <c r="AF24" i="11"/>
  <c r="W24" i="11"/>
  <c r="AQ24" i="11"/>
  <c r="AC24" i="11"/>
  <c r="AH24" i="11"/>
  <c r="V24" i="11"/>
  <c r="AK24" i="11"/>
  <c r="Y24" i="11"/>
  <c r="AP24" i="11"/>
  <c r="U14" i="11"/>
  <c r="AG14" i="11"/>
  <c r="AB14" i="11"/>
  <c r="AL14" i="11"/>
  <c r="AC14" i="11"/>
  <c r="AM14" i="11"/>
  <c r="Y14" i="11"/>
  <c r="T14" i="11"/>
  <c r="AF14" i="11"/>
  <c r="Z14" i="11"/>
  <c r="AP14" i="11"/>
  <c r="V14" i="11"/>
  <c r="AE14" i="11"/>
  <c r="AD14" i="11"/>
  <c r="AO14" i="11"/>
  <c r="W14" i="11"/>
  <c r="N14" i="11"/>
  <c r="AI14" i="11"/>
  <c r="AA14" i="11"/>
  <c r="AQ14" i="11"/>
  <c r="AH14" i="11"/>
  <c r="M14" i="11"/>
  <c r="AJ14" i="11"/>
  <c r="X14" i="11"/>
  <c r="AN14" i="11"/>
  <c r="AK14" i="11"/>
  <c r="K4" i="11"/>
  <c r="K17" i="11"/>
  <c r="AA17" i="11"/>
  <c r="AO17" i="11"/>
  <c r="U17" i="11"/>
  <c r="X17" i="11"/>
  <c r="AG17" i="11"/>
  <c r="AE17" i="11"/>
  <c r="M17" i="11"/>
  <c r="V17" i="11"/>
  <c r="AN17" i="11"/>
  <c r="Y17" i="11"/>
  <c r="N17" i="11"/>
  <c r="Z17" i="11"/>
  <c r="AD17" i="11"/>
  <c r="AB17" i="11"/>
  <c r="AL17" i="11"/>
  <c r="AP17" i="11"/>
  <c r="AM17" i="11"/>
  <c r="W17" i="11"/>
  <c r="AF17" i="11"/>
  <c r="AI17" i="11"/>
  <c r="T17" i="11"/>
  <c r="AH17" i="11"/>
  <c r="AQ17" i="11"/>
  <c r="AC17" i="11"/>
  <c r="AK17" i="11"/>
  <c r="AJ17" i="11"/>
  <c r="AK22" i="11"/>
  <c r="M22" i="11"/>
  <c r="V22" i="11"/>
  <c r="U22" i="11"/>
  <c r="AF22" i="11"/>
  <c r="AI22" i="11"/>
  <c r="AM22" i="11"/>
  <c r="T22" i="11"/>
  <c r="W22" i="11"/>
  <c r="AD22" i="11"/>
  <c r="AE22" i="11"/>
  <c r="AJ22" i="11"/>
  <c r="AC22" i="11"/>
  <c r="AH22" i="11"/>
  <c r="Z22" i="11"/>
  <c r="Y22" i="11"/>
  <c r="AG22" i="11"/>
  <c r="N22" i="11"/>
  <c r="AP22" i="11"/>
  <c r="AO22" i="11"/>
  <c r="AN22" i="11"/>
  <c r="AB22" i="11"/>
  <c r="X22" i="11"/>
  <c r="AL22" i="11"/>
  <c r="AA22" i="11"/>
  <c r="AQ22" i="11"/>
  <c r="Z12" i="11"/>
  <c r="AH12" i="11"/>
  <c r="X12" i="11"/>
  <c r="AF12" i="11"/>
  <c r="U12" i="11"/>
  <c r="V12" i="11"/>
  <c r="AJ12" i="11"/>
  <c r="AI12" i="11"/>
  <c r="T12" i="11"/>
  <c r="AO12" i="11"/>
  <c r="AB12" i="11"/>
  <c r="AN12" i="11"/>
  <c r="AG12" i="11"/>
  <c r="AK12" i="11"/>
  <c r="AM12" i="11"/>
  <c r="M12" i="11"/>
  <c r="AQ12" i="11"/>
  <c r="Y12" i="11"/>
  <c r="AC12" i="11"/>
  <c r="AE12" i="11"/>
  <c r="AA12" i="11"/>
  <c r="W12" i="11"/>
  <c r="AD12" i="11"/>
  <c r="AL12" i="11"/>
  <c r="N12" i="11"/>
  <c r="AP12" i="11"/>
  <c r="AF19" i="11"/>
  <c r="X19" i="11"/>
  <c r="AO19" i="11"/>
  <c r="AJ19" i="11"/>
  <c r="U19" i="11"/>
  <c r="W19" i="11"/>
  <c r="AE19" i="11"/>
  <c r="AG19" i="11"/>
  <c r="AC19" i="11"/>
  <c r="AQ19" i="11"/>
  <c r="AA19" i="11"/>
  <c r="N19" i="11"/>
  <c r="AK19" i="11"/>
  <c r="AN19" i="11"/>
  <c r="Y19" i="11"/>
  <c r="AB19" i="11"/>
  <c r="AI19" i="11"/>
  <c r="Z19" i="11"/>
  <c r="AM19" i="11"/>
  <c r="AL19" i="11"/>
  <c r="V19" i="11"/>
  <c r="T19" i="11"/>
  <c r="AH19" i="11"/>
  <c r="M19" i="11"/>
  <c r="AP19" i="11"/>
  <c r="AD19" i="11"/>
  <c r="AB13" i="11"/>
  <c r="Y13" i="11"/>
  <c r="AO13" i="11"/>
  <c r="T13" i="11"/>
  <c r="AC13" i="11"/>
  <c r="AI13" i="11"/>
  <c r="V13" i="11"/>
  <c r="AN13" i="11"/>
  <c r="N13" i="11"/>
  <c r="U13" i="11"/>
  <c r="AM13" i="11"/>
  <c r="AE13" i="11"/>
  <c r="W13" i="11"/>
  <c r="X13" i="11"/>
  <c r="AK13" i="11"/>
  <c r="AD13" i="11"/>
  <c r="M13" i="11"/>
  <c r="Z13" i="11"/>
  <c r="AA13" i="11"/>
  <c r="AQ13" i="11"/>
  <c r="AG13" i="11"/>
  <c r="AP13" i="11"/>
  <c r="AH13" i="11"/>
  <c r="AL13" i="11"/>
  <c r="AF13" i="11"/>
  <c r="AJ13" i="11"/>
  <c r="AK23" i="11"/>
  <c r="AO23" i="11"/>
  <c r="AB23" i="11"/>
  <c r="AP23" i="11"/>
  <c r="AG23" i="11"/>
  <c r="AM23" i="11"/>
  <c r="Z23" i="11"/>
  <c r="Y23" i="11"/>
  <c r="AH23" i="11"/>
  <c r="AF23" i="11"/>
  <c r="M23" i="11"/>
  <c r="AD23" i="11"/>
  <c r="N23" i="11"/>
  <c r="AN23" i="11"/>
  <c r="AA23" i="11"/>
  <c r="AI23" i="11"/>
  <c r="AC23" i="11"/>
  <c r="T23" i="11"/>
  <c r="AL23" i="11"/>
  <c r="V23" i="11"/>
  <c r="U23" i="11"/>
  <c r="AQ23" i="11"/>
  <c r="AJ23" i="11"/>
  <c r="W23" i="11"/>
  <c r="X23" i="11"/>
  <c r="AE23" i="11"/>
  <c r="AG5" i="11"/>
  <c r="AA5" i="11"/>
  <c r="T5" i="11"/>
  <c r="AO5" i="11"/>
  <c r="AL5" i="11"/>
  <c r="W5" i="11"/>
  <c r="AN5" i="11"/>
  <c r="X5" i="11"/>
  <c r="AP5" i="11"/>
  <c r="M5" i="11"/>
  <c r="AD5" i="11"/>
  <c r="AJ5" i="11"/>
  <c r="V5" i="11"/>
  <c r="AH5" i="11"/>
  <c r="AF5" i="11"/>
  <c r="N5" i="11"/>
  <c r="AI5" i="11"/>
  <c r="AE5" i="11"/>
  <c r="AM5" i="11"/>
  <c r="Z5" i="11"/>
  <c r="Y5" i="11"/>
  <c r="AQ5" i="11"/>
  <c r="AK5" i="11"/>
  <c r="AB5" i="11"/>
  <c r="U5" i="11"/>
  <c r="AC5" i="11"/>
  <c r="AI3" i="11"/>
  <c r="W3" i="11"/>
  <c r="AE3" i="11"/>
  <c r="AD3" i="11"/>
  <c r="AB3" i="11"/>
  <c r="Z3" i="11"/>
  <c r="AM3" i="11"/>
  <c r="N3" i="11"/>
  <c r="V3" i="11"/>
  <c r="T3" i="11"/>
  <c r="AQ3" i="11"/>
  <c r="AN3" i="11"/>
  <c r="AL3" i="11"/>
  <c r="AF3" i="11"/>
  <c r="M3" i="11"/>
  <c r="AK3" i="11"/>
  <c r="AG3" i="11"/>
  <c r="AC3" i="11"/>
  <c r="AP3" i="11"/>
  <c r="AJ3" i="11"/>
  <c r="Y3" i="11"/>
  <c r="AH3" i="11"/>
  <c r="AO3" i="11"/>
  <c r="X3" i="11"/>
  <c r="U3" i="11"/>
  <c r="AA3" i="11"/>
  <c r="AH10" i="11"/>
  <c r="U10" i="11"/>
  <c r="W10" i="11"/>
  <c r="AO10" i="11"/>
  <c r="AK10" i="11"/>
  <c r="AP10" i="11"/>
  <c r="Y10" i="11"/>
  <c r="AN10" i="11"/>
  <c r="AE10" i="11"/>
  <c r="AJ10" i="11"/>
  <c r="AA10" i="11"/>
  <c r="N10" i="11"/>
  <c r="V10" i="11"/>
  <c r="M10" i="11"/>
  <c r="AF10" i="11"/>
  <c r="AC10" i="11"/>
  <c r="AM10" i="11"/>
  <c r="AG10" i="11"/>
  <c r="AB10" i="11"/>
  <c r="Z10" i="11"/>
  <c r="AD10" i="11"/>
  <c r="AL10" i="11"/>
  <c r="AQ10" i="11"/>
  <c r="AI10" i="11"/>
  <c r="X10" i="11"/>
  <c r="T10" i="11"/>
  <c r="N6" i="11"/>
  <c r="AD6" i="11"/>
  <c r="AL6" i="11"/>
  <c r="Z6" i="11"/>
  <c r="AG6" i="11"/>
  <c r="AM6" i="11"/>
  <c r="AH6" i="11"/>
  <c r="X6" i="11"/>
  <c r="AC6" i="11"/>
  <c r="W6" i="11"/>
  <c r="Y6" i="11"/>
  <c r="AN6" i="11"/>
  <c r="AE6" i="11"/>
  <c r="AK6" i="11"/>
  <c r="AQ6" i="11"/>
  <c r="AJ6" i="11"/>
  <c r="M6" i="11"/>
  <c r="AB6" i="11"/>
  <c r="V6" i="11"/>
  <c r="AP6" i="11"/>
  <c r="T6" i="11"/>
  <c r="U6" i="11"/>
  <c r="AA6" i="11"/>
  <c r="AI6" i="11"/>
  <c r="AO6" i="11"/>
  <c r="AF6" i="11"/>
  <c r="V26" i="11"/>
  <c r="Y26" i="11"/>
  <c r="X26" i="11"/>
  <c r="U26" i="11"/>
  <c r="N26" i="11"/>
  <c r="M26" i="11"/>
  <c r="AF26" i="11"/>
  <c r="AJ26" i="11"/>
  <c r="AP26" i="11"/>
  <c r="AA26" i="11"/>
  <c r="Z26" i="11"/>
  <c r="AG26" i="11"/>
  <c r="AO26" i="11"/>
  <c r="AL26" i="11"/>
  <c r="AI26" i="11"/>
  <c r="AC26" i="11"/>
  <c r="AD26" i="11"/>
  <c r="AM26" i="11"/>
  <c r="AQ26" i="11"/>
  <c r="AK26" i="11"/>
  <c r="AE26" i="11"/>
  <c r="AB26" i="11"/>
  <c r="T26" i="11"/>
  <c r="AH26" i="11"/>
  <c r="AN26" i="11"/>
  <c r="W26" i="11"/>
  <c r="M16" i="11"/>
  <c r="AQ16" i="11"/>
  <c r="U16" i="11"/>
  <c r="AC16" i="11"/>
  <c r="N16" i="11"/>
  <c r="AN16" i="11"/>
  <c r="AP16" i="11"/>
  <c r="AG16" i="11"/>
  <c r="AD16" i="11"/>
  <c r="V16" i="11"/>
  <c r="X16" i="11"/>
  <c r="AA16" i="11"/>
  <c r="AO16" i="11"/>
  <c r="Z16" i="11"/>
  <c r="AL16" i="11"/>
  <c r="AH16" i="11"/>
  <c r="AE16" i="11"/>
  <c r="Y16" i="11"/>
  <c r="AF16" i="11"/>
  <c r="AK16" i="11"/>
  <c r="AB16" i="11"/>
  <c r="AI16" i="11"/>
  <c r="AM16" i="11"/>
  <c r="W16" i="11"/>
  <c r="AJ16" i="11"/>
  <c r="T16" i="11"/>
  <c r="AI155" i="11" l="1" a="1"/>
  <c r="AI155" i="11" s="1"/>
  <c r="AA146" i="11" a="1"/>
  <c r="AA146" i="11" s="1"/>
  <c r="S149" i="11" a="1"/>
  <c r="S149" i="11" s="1"/>
  <c r="AL139" i="11" a="1"/>
  <c r="AL139" i="11" s="1"/>
  <c r="AM151" i="11" a="1"/>
  <c r="AM151" i="11" s="1"/>
  <c r="AK158" i="11" a="1"/>
  <c r="AK158" i="11" s="1"/>
  <c r="AM132" i="11" a="1"/>
  <c r="AM132" i="11" s="1"/>
  <c r="AN148" i="11" a="1"/>
  <c r="AN148" i="11" s="1"/>
  <c r="AJ156" i="11" a="1"/>
  <c r="AJ156" i="11" s="1"/>
  <c r="U147" i="11" a="1"/>
  <c r="U147" i="11" s="1"/>
  <c r="AE149" i="11" a="1"/>
  <c r="AE149" i="11" s="1"/>
  <c r="AS156" i="11" a="1"/>
  <c r="AS156" i="11" s="1"/>
  <c r="AG161" i="11" a="1"/>
  <c r="AG161" i="11" s="1"/>
  <c r="AA148" i="11" a="1"/>
  <c r="AA148" i="11" s="1"/>
  <c r="AM141" i="11" a="1"/>
  <c r="AM141" i="11" s="1"/>
  <c r="AE161" i="11" a="1"/>
  <c r="AE161" i="11" s="1"/>
  <c r="AN154" i="11" a="1"/>
  <c r="AN154" i="11" s="1"/>
  <c r="AR147" i="11" a="1"/>
  <c r="AR147" i="11" s="1"/>
  <c r="AH141" i="11" a="1"/>
  <c r="AH141" i="11" s="1"/>
  <c r="W164" i="11" a="1"/>
  <c r="W164" i="11" s="1"/>
  <c r="AP136" i="11" a="1"/>
  <c r="AP136" i="11" s="1"/>
  <c r="AE150" i="11" a="1"/>
  <c r="AE150" i="11" s="1"/>
  <c r="AG133" i="11" a="1"/>
  <c r="AG133" i="11" s="1"/>
  <c r="AD132" i="11" a="1"/>
  <c r="AD132" i="11" s="1"/>
  <c r="Z159" i="11" a="1"/>
  <c r="Z159" i="11" s="1"/>
  <c r="AI135" i="11" a="1"/>
  <c r="AI135" i="11" s="1"/>
  <c r="AN134" i="11" a="1"/>
  <c r="AN134" i="11" s="1"/>
  <c r="U139" i="11" a="1"/>
  <c r="U139" i="11" s="1"/>
  <c r="AE133" i="11" a="1"/>
  <c r="AE133" i="11" s="1"/>
  <c r="Y159" i="11" a="1"/>
  <c r="Y159" i="11" s="1"/>
  <c r="AO161" i="11" a="1"/>
  <c r="AO161" i="11" s="1"/>
  <c r="L143" i="11" a="1"/>
  <c r="L143" i="11" s="1"/>
  <c r="C18" i="11" s="1"/>
  <c r="AG136" i="11" a="1"/>
  <c r="AG136" i="11" s="1"/>
  <c r="Z141" i="11" a="1"/>
  <c r="Z141" i="11" s="1"/>
  <c r="AI140" i="11" a="1"/>
  <c r="AI140" i="11" s="1"/>
  <c r="AQ135" i="11" a="1"/>
  <c r="AQ135" i="11" s="1"/>
  <c r="U161" i="11" a="1"/>
  <c r="U161" i="11" s="1"/>
  <c r="AG149" i="11" a="1"/>
  <c r="AG149" i="11" s="1"/>
  <c r="K137" i="11" a="1"/>
  <c r="K137" i="11" s="1"/>
  <c r="B12" i="11" s="1"/>
  <c r="AJ151" i="11" a="1"/>
  <c r="AJ151" i="11" s="1"/>
  <c r="U155" i="11" a="1"/>
  <c r="U155" i="11" s="1"/>
  <c r="AG141" i="11" a="1"/>
  <c r="AG141" i="11" s="1"/>
  <c r="AG155" i="11" a="1"/>
  <c r="AG155" i="11" s="1"/>
  <c r="AJ142" i="11" a="1"/>
  <c r="AJ142" i="11" s="1"/>
  <c r="AE141" i="11" a="1"/>
  <c r="AE141" i="11" s="1"/>
  <c r="AL137" i="11" a="1"/>
  <c r="AL137" i="11" s="1"/>
  <c r="L165" i="11" a="1"/>
  <c r="L165" i="11" s="1"/>
  <c r="C40" i="11" s="1"/>
  <c r="AD134" i="11" a="1"/>
  <c r="AD134" i="11" s="1"/>
  <c r="R147" i="11" a="1"/>
  <c r="R147" i="11" s="1"/>
  <c r="AQ155" i="11" a="1"/>
  <c r="AQ155" i="11" s="1"/>
  <c r="AE158" i="11" a="1"/>
  <c r="AE158" i="11" s="1"/>
  <c r="X139" i="11" a="1"/>
  <c r="X139" i="11" s="1"/>
  <c r="AI138" i="11" a="1"/>
  <c r="AI138" i="11" s="1"/>
  <c r="K154" i="11" a="1"/>
  <c r="K154" i="11" s="1"/>
  <c r="B29" i="11" s="1"/>
  <c r="AC155" i="11" a="1"/>
  <c r="AC155" i="11" s="1"/>
  <c r="AO160" i="11" a="1"/>
  <c r="AO160" i="11" s="1"/>
  <c r="AN150" i="11" a="1"/>
  <c r="AN150" i="11" s="1"/>
  <c r="R163" i="11" a="1"/>
  <c r="R163" i="11" s="1"/>
  <c r="AJ150" i="11" a="1"/>
  <c r="AJ150" i="11" s="1"/>
  <c r="AA161" i="11" a="1"/>
  <c r="AA161" i="11" s="1"/>
  <c r="AH138" i="11" a="1"/>
  <c r="AH138" i="11" s="1"/>
  <c r="AO130" i="11" a="1"/>
  <c r="AO130" i="11" s="1"/>
  <c r="AA159" i="11" a="1"/>
  <c r="AA159" i="11" s="1"/>
  <c r="X137" i="11" a="1"/>
  <c r="X137" i="11" s="1"/>
  <c r="AH137" i="11" a="1"/>
  <c r="AH137" i="11" s="1"/>
  <c r="AJ146" i="11" a="1"/>
  <c r="AJ146" i="11" s="1"/>
  <c r="S132" i="11" a="1"/>
  <c r="S132" i="11" s="1"/>
  <c r="K139" i="11" a="1"/>
  <c r="K139" i="11" s="1"/>
  <c r="B14" i="11" s="1"/>
  <c r="U143" i="11" a="1"/>
  <c r="U143" i="11" s="1"/>
  <c r="W149" i="11" a="1"/>
  <c r="W149" i="11" s="1"/>
  <c r="X138" i="11" a="1"/>
  <c r="X138" i="11" s="1"/>
  <c r="AO159" i="11" a="1"/>
  <c r="AO159" i="11" s="1"/>
  <c r="AM164" i="11" a="1"/>
  <c r="AM164" i="11" s="1"/>
  <c r="AD165" i="11" a="1"/>
  <c r="AD165" i="11" s="1"/>
  <c r="W130" i="11" a="1"/>
  <c r="W130" i="11" s="1"/>
  <c r="AJ152" i="11" a="1"/>
  <c r="AJ152" i="11" s="1"/>
  <c r="AI164" i="11" a="1"/>
  <c r="AI164" i="11" s="1"/>
  <c r="X144" i="11" a="1"/>
  <c r="X144" i="11" s="1"/>
  <c r="R138" i="11" a="1"/>
  <c r="R138" i="11" s="1"/>
  <c r="X143" i="11" a="1"/>
  <c r="X143" i="11" s="1"/>
  <c r="Z154" i="11" a="1"/>
  <c r="Z154" i="11" s="1"/>
  <c r="T131" i="11" a="1"/>
  <c r="T131" i="11" s="1"/>
  <c r="M160" i="11" a="1"/>
  <c r="M160" i="11" s="1"/>
  <c r="D35" i="11" s="1"/>
  <c r="E35" i="11" s="1"/>
  <c r="K165" i="11" a="1"/>
  <c r="K165" i="11" s="1"/>
  <c r="B40" i="11" s="1"/>
  <c r="Z140" i="11" a="1"/>
  <c r="Z140" i="11" s="1"/>
  <c r="AL143" i="11" a="1"/>
  <c r="AL143" i="11" s="1"/>
  <c r="AG142" i="11" a="1"/>
  <c r="AG142" i="11" s="1"/>
  <c r="AC149" i="11" a="1"/>
  <c r="AC149" i="11" s="1"/>
  <c r="AL150" i="11" a="1"/>
  <c r="AL150" i="11" s="1"/>
  <c r="AO137" i="11" a="1"/>
  <c r="AO137" i="11" s="1"/>
  <c r="Z153" i="11" a="1"/>
  <c r="Z153" i="11" s="1"/>
  <c r="AC145" i="11" a="1"/>
  <c r="AC145" i="11" s="1"/>
  <c r="AS163" i="11" a="1"/>
  <c r="AS163" i="11" s="1"/>
  <c r="M164" i="11" a="1"/>
  <c r="M164" i="11" s="1"/>
  <c r="D39" i="11" s="1"/>
  <c r="E39" i="11" s="1"/>
  <c r="T165" i="11" a="1"/>
  <c r="T165" i="11" s="1"/>
  <c r="AK136" i="11" a="1"/>
  <c r="AK136" i="11" s="1"/>
  <c r="Z145" i="11" a="1"/>
  <c r="Z145" i="11" s="1"/>
  <c r="AJ149" i="11" a="1"/>
  <c r="AJ149" i="11" s="1"/>
  <c r="AN161" i="11" a="1"/>
  <c r="AN161" i="11" s="1"/>
  <c r="M161" i="11" a="1"/>
  <c r="M161" i="11" s="1"/>
  <c r="D36" i="11" s="1"/>
  <c r="E36" i="11" s="1"/>
  <c r="AR149" i="11" a="1"/>
  <c r="AR149" i="11" s="1"/>
  <c r="U159" i="11" a="1"/>
  <c r="U159" i="11" s="1"/>
  <c r="M145" i="11" a="1"/>
  <c r="M145" i="11" s="1"/>
  <c r="D20" i="11" s="1"/>
  <c r="E20" i="11" s="1"/>
  <c r="AE163" i="11" a="1"/>
  <c r="AE163" i="11" s="1"/>
  <c r="AL163" i="11" a="1"/>
  <c r="AL163" i="11" s="1"/>
  <c r="AF155" i="11" a="1"/>
  <c r="AF155" i="11" s="1"/>
  <c r="AO138" i="11" a="1"/>
  <c r="AO138" i="11" s="1"/>
  <c r="AJ140" i="11" a="1"/>
  <c r="AJ140" i="11" s="1"/>
  <c r="AM157" i="11" a="1"/>
  <c r="AM157" i="11" s="1"/>
  <c r="K159" i="11" a="1"/>
  <c r="K159" i="11" s="1"/>
  <c r="B34" i="11" s="1"/>
  <c r="AQ149" i="11" a="1"/>
  <c r="AQ149" i="11" s="1"/>
  <c r="AC161" i="11" a="1"/>
  <c r="AC161" i="11" s="1"/>
  <c r="AR137" i="11" a="1"/>
  <c r="AR137" i="11" s="1"/>
  <c r="AD150" i="11" a="1"/>
  <c r="AD150" i="11" s="1"/>
  <c r="AR162" i="11" a="1"/>
  <c r="AR162" i="11" s="1"/>
  <c r="AD138" i="11" a="1"/>
  <c r="AD138" i="11" s="1"/>
  <c r="AG157" i="11" a="1"/>
  <c r="AG157" i="11" s="1"/>
  <c r="W161" i="11" a="1"/>
  <c r="W161" i="11" s="1"/>
  <c r="AC130" i="11" a="1"/>
  <c r="AC130" i="11" s="1"/>
  <c r="AK135" i="11" a="1"/>
  <c r="AK135" i="11" s="1"/>
  <c r="M134" i="11" a="1"/>
  <c r="M134" i="11" s="1"/>
  <c r="D9" i="11" s="1"/>
  <c r="E9" i="11" s="1"/>
  <c r="AO153" i="11" a="1"/>
  <c r="AO153" i="11" s="1"/>
  <c r="AA141" i="11" a="1"/>
  <c r="AA141" i="11" s="1"/>
  <c r="R165" i="11" a="1"/>
  <c r="R165" i="11" s="1"/>
  <c r="AE153" i="11" a="1"/>
  <c r="AE153" i="11" s="1"/>
  <c r="AL157" i="11" a="1"/>
  <c r="AL157" i="11" s="1"/>
  <c r="M147" i="11" a="1"/>
  <c r="M147" i="11" s="1"/>
  <c r="D22" i="11" s="1"/>
  <c r="E22" i="11" s="1"/>
  <c r="AL147" i="11" a="1"/>
  <c r="AL147" i="11" s="1"/>
  <c r="AF160" i="11" a="1"/>
  <c r="AF160" i="11" s="1"/>
  <c r="AN159" i="11" a="1"/>
  <c r="AN159" i="11" s="1"/>
  <c r="R161" i="11" a="1"/>
  <c r="R161" i="11" s="1"/>
  <c r="AQ137" i="11" a="1"/>
  <c r="AQ137" i="11" s="1"/>
  <c r="AQ152" i="11" a="1"/>
  <c r="AQ152" i="11" s="1"/>
  <c r="AJ130" i="11" a="1"/>
  <c r="AJ130" i="11" s="1"/>
  <c r="X132" i="11" a="1"/>
  <c r="X132" i="11" s="1"/>
  <c r="U132" i="11" a="1"/>
  <c r="U132" i="11" s="1"/>
  <c r="AS147" i="11" a="1"/>
  <c r="AS147" i="11" s="1"/>
  <c r="S155" i="11" a="1"/>
  <c r="S155" i="11" s="1"/>
  <c r="AO145" i="11" a="1"/>
  <c r="AO145" i="11" s="1"/>
  <c r="AL146" i="11" a="1"/>
  <c r="AL146" i="11" s="1"/>
  <c r="AF138" i="11" a="1"/>
  <c r="AF138" i="11" s="1"/>
  <c r="AG139" i="11" a="1"/>
  <c r="AG139" i="11" s="1"/>
  <c r="AN162" i="11" a="1"/>
  <c r="AN162" i="11" s="1"/>
  <c r="AH155" i="11" a="1"/>
  <c r="AH155" i="11" s="1"/>
  <c r="AM154" i="11" a="1"/>
  <c r="AM154" i="11" s="1"/>
  <c r="Y153" i="11" a="1"/>
  <c r="Y153" i="11" s="1"/>
  <c r="AS165" i="11" a="1"/>
  <c r="AS165" i="11" s="1"/>
  <c r="AM160" i="11" a="1"/>
  <c r="AM160" i="11" s="1"/>
  <c r="AI136" i="11" a="1"/>
  <c r="AI136" i="11" s="1"/>
  <c r="AE164" i="11" a="1"/>
  <c r="AE164" i="11" s="1"/>
  <c r="AQ162" i="11" a="1"/>
  <c r="AQ162" i="11" s="1"/>
  <c r="AI149" i="11" a="1"/>
  <c r="AI149" i="11" s="1"/>
  <c r="AK165" i="11" a="1"/>
  <c r="AK165" i="11" s="1"/>
  <c r="Z134" i="11" a="1"/>
  <c r="Z134" i="11" s="1"/>
  <c r="AQ130" i="11" a="1"/>
  <c r="AQ130" i="11" s="1"/>
  <c r="S130" i="11" a="1"/>
  <c r="S130" i="11" s="1"/>
  <c r="W150" i="11" a="1"/>
  <c r="W150" i="11" s="1"/>
  <c r="T150" i="11" a="1"/>
  <c r="T150" i="11" s="1"/>
  <c r="AH134" i="11" a="1"/>
  <c r="AH134" i="11" s="1"/>
  <c r="AJ160" i="11" a="1"/>
  <c r="AJ160" i="11" s="1"/>
  <c r="AP157" i="11" a="1"/>
  <c r="AP157" i="11" s="1"/>
  <c r="X164" i="11" a="1"/>
  <c r="X164" i="11" s="1"/>
  <c r="M141" i="11" a="1"/>
  <c r="M141" i="11" s="1"/>
  <c r="D16" i="11" s="1"/>
  <c r="E16" i="11" s="1"/>
  <c r="L150" i="11" a="1"/>
  <c r="L150" i="11" s="1"/>
  <c r="C25" i="11" s="1"/>
  <c r="AG135" i="11" a="1"/>
  <c r="AG135" i="11" s="1"/>
  <c r="AO150" i="11" a="1"/>
  <c r="AO150" i="11" s="1"/>
  <c r="Z133" i="11" a="1"/>
  <c r="Z133" i="11" s="1"/>
  <c r="AG156" i="11" a="1"/>
  <c r="AG156" i="11" s="1"/>
  <c r="R140" i="11" a="1"/>
  <c r="R140" i="11" s="1"/>
  <c r="AO141" i="11" a="1"/>
  <c r="AO141" i="11" s="1"/>
  <c r="Z165" i="11" a="1"/>
  <c r="Z165" i="11" s="1"/>
  <c r="W156" i="11" a="1"/>
  <c r="W156" i="11" s="1"/>
  <c r="AC163" i="11" a="1"/>
  <c r="AC163" i="11" s="1"/>
  <c r="Z135" i="11" a="1"/>
  <c r="Z135" i="11" s="1"/>
  <c r="AS148" i="11" a="1"/>
  <c r="AS148" i="11" s="1"/>
  <c r="Z139" i="11" a="1"/>
  <c r="Z139" i="11" s="1"/>
  <c r="AF163" i="11" a="1"/>
  <c r="AF163" i="11" s="1"/>
  <c r="L140" i="11" a="1"/>
  <c r="L140" i="11" s="1"/>
  <c r="C15" i="11" s="1"/>
  <c r="AP154" i="11" a="1"/>
  <c r="AP154" i="11" s="1"/>
  <c r="K160" i="11" a="1"/>
  <c r="K160" i="11" s="1"/>
  <c r="B35" i="11" s="1"/>
  <c r="AO155" i="11" a="1"/>
  <c r="AO155" i="11" s="1"/>
  <c r="T159" i="11" a="1"/>
  <c r="T159" i="11" s="1"/>
  <c r="AH164" i="11" a="1"/>
  <c r="AH164" i="11" s="1"/>
  <c r="AQ165" i="11" a="1"/>
  <c r="AQ165" i="11" s="1"/>
  <c r="AD155" i="11" a="1"/>
  <c r="AD155" i="11" s="1"/>
  <c r="AJ155" i="11" a="1"/>
  <c r="AJ155" i="11" s="1"/>
  <c r="AN153" i="11" a="1"/>
  <c r="AN153" i="11" s="1"/>
  <c r="S162" i="11" a="1"/>
  <c r="S162" i="11" s="1"/>
  <c r="AF141" i="11" a="1"/>
  <c r="AF141" i="11" s="1"/>
  <c r="AP132" i="11" a="1"/>
  <c r="AP132" i="11" s="1"/>
  <c r="AJ157" i="11" a="1"/>
  <c r="AJ157" i="11" s="1"/>
  <c r="AH160" i="11" a="1"/>
  <c r="AH160" i="11" s="1"/>
  <c r="AC137" i="11" a="1"/>
  <c r="AC137" i="11" s="1"/>
  <c r="AH150" i="11" a="1"/>
  <c r="AH150" i="11" s="1"/>
  <c r="K136" i="11" a="1"/>
  <c r="K136" i="11" s="1"/>
  <c r="B11" i="11" s="1"/>
  <c r="AL134" i="11" a="1"/>
  <c r="AL134" i="11" s="1"/>
  <c r="AD164" i="11" a="1"/>
  <c r="AD164" i="11" s="1"/>
  <c r="K151" i="11" a="1"/>
  <c r="K151" i="11" s="1"/>
  <c r="B26" i="11" s="1"/>
  <c r="M155" i="11" a="1"/>
  <c r="M155" i="11" s="1"/>
  <c r="D30" i="11" s="1"/>
  <c r="E30" i="11" s="1"/>
  <c r="AQ159" i="11" a="1"/>
  <c r="AQ159" i="11" s="1"/>
  <c r="AK152" i="11" a="1"/>
  <c r="AK152" i="11" s="1"/>
  <c r="AF137" i="11" a="1"/>
  <c r="AF137" i="11" s="1"/>
  <c r="K157" i="11" a="1"/>
  <c r="K157" i="11" s="1"/>
  <c r="B32" i="11" s="1"/>
  <c r="S159" i="11" a="1"/>
  <c r="S159" i="11" s="1"/>
  <c r="AF158" i="11" a="1"/>
  <c r="AF158" i="11" s="1"/>
  <c r="U138" i="11" a="1"/>
  <c r="U138" i="11" s="1"/>
  <c r="AD135" i="11" a="1"/>
  <c r="AD135" i="11" s="1"/>
  <c r="AR164" i="11" a="1"/>
  <c r="AR164" i="11" s="1"/>
  <c r="AS154" i="11" a="1"/>
  <c r="AS154" i="11" s="1"/>
  <c r="V151" i="11" a="1"/>
  <c r="V151" i="11" s="1"/>
  <c r="AI152" i="11" a="1"/>
  <c r="AI152" i="11" s="1"/>
  <c r="R150" i="11" a="1"/>
  <c r="R150" i="11" s="1"/>
  <c r="AD154" i="11" a="1"/>
  <c r="AD154" i="11" s="1"/>
  <c r="AO133" i="11" a="1"/>
  <c r="AO133" i="11" s="1"/>
  <c r="AJ131" i="11" a="1"/>
  <c r="AJ131" i="11" s="1"/>
  <c r="AA151" i="11" a="1"/>
  <c r="AA151" i="11" s="1"/>
  <c r="AL141" i="11" a="1"/>
  <c r="AL141" i="11" s="1"/>
  <c r="W158" i="11" a="1"/>
  <c r="W158" i="11" s="1"/>
  <c r="AB141" i="11" a="1"/>
  <c r="AB141" i="11" s="1"/>
  <c r="AC144" i="11" a="1"/>
  <c r="AC144" i="11" s="1"/>
  <c r="S147" i="11" a="1"/>
  <c r="S147" i="11" s="1"/>
  <c r="AH158" i="11" a="1"/>
  <c r="AH158" i="11" s="1"/>
  <c r="AP158" i="11" a="1"/>
  <c r="AP158" i="11" s="1"/>
  <c r="X145" i="11" a="1"/>
  <c r="X145" i="11" s="1"/>
  <c r="AJ138" i="11" a="1"/>
  <c r="AJ138" i="11" s="1"/>
  <c r="AK139" i="11" a="1"/>
  <c r="AK139" i="11" s="1"/>
  <c r="AD148" i="11" a="1"/>
  <c r="AD148" i="11" s="1"/>
  <c r="U146" i="11" a="1"/>
  <c r="U146" i="11" s="1"/>
  <c r="AG154" i="11" a="1"/>
  <c r="AG154" i="11" s="1"/>
  <c r="X153" i="11" a="1"/>
  <c r="X153" i="11" s="1"/>
  <c r="U140" i="11" a="1"/>
  <c r="U140" i="11" s="1"/>
  <c r="X149" i="11" a="1"/>
  <c r="X149" i="11" s="1"/>
  <c r="AM136" i="11" a="1"/>
  <c r="AM136" i="11" s="1"/>
  <c r="R146" i="11" a="1"/>
  <c r="R146" i="11" s="1"/>
  <c r="Z151" i="11" a="1"/>
  <c r="Z151" i="11" s="1"/>
  <c r="AM159" i="11" a="1"/>
  <c r="AM159" i="11" s="1"/>
  <c r="T162" i="11" a="1"/>
  <c r="T162" i="11" s="1"/>
  <c r="AJ162" i="11" a="1"/>
  <c r="AJ162" i="11" s="1"/>
  <c r="AQ150" i="11" a="1"/>
  <c r="AQ150" i="11" s="1"/>
  <c r="Y137" i="11" a="1"/>
  <c r="Y137" i="11" s="1"/>
  <c r="M137" i="11" a="1"/>
  <c r="M137" i="11" s="1"/>
  <c r="D12" i="11" s="1"/>
  <c r="E12" i="11" s="1"/>
  <c r="L137" i="11" a="1"/>
  <c r="L137" i="11" s="1"/>
  <c r="C12" i="11" s="1"/>
  <c r="AB152" i="11" a="1"/>
  <c r="AB152" i="11" s="1"/>
  <c r="AM140" i="11" a="1"/>
  <c r="AM140" i="11" s="1"/>
  <c r="M140" i="11" a="1"/>
  <c r="M140" i="11" s="1"/>
  <c r="D15" i="11" s="1"/>
  <c r="E15" i="11" s="1"/>
  <c r="AH157" i="11" a="1"/>
  <c r="AH157" i="11" s="1"/>
  <c r="AM145" i="11" a="1"/>
  <c r="AM145" i="11" s="1"/>
  <c r="V141" i="11" a="1"/>
  <c r="V141" i="11" s="1"/>
  <c r="AC146" i="11" a="1"/>
  <c r="AC146" i="11" s="1"/>
  <c r="AL144" i="11" a="1"/>
  <c r="AL144" i="11" s="1"/>
  <c r="AM165" i="11" a="1"/>
  <c r="AM165" i="11" s="1"/>
  <c r="AE139" i="11" a="1"/>
  <c r="AE139" i="11" s="1"/>
  <c r="AG146" i="11" a="1"/>
  <c r="AG146" i="11" s="1"/>
  <c r="AM149" i="11" a="1"/>
  <c r="AM149" i="11" s="1"/>
  <c r="AI141" i="11" a="1"/>
  <c r="AI141" i="11" s="1"/>
  <c r="AR155" i="11" a="1"/>
  <c r="AR155" i="11" s="1"/>
  <c r="AG162" i="11" a="1"/>
  <c r="AG162" i="11" s="1"/>
  <c r="AB156" i="11" a="1"/>
  <c r="AB156" i="11" s="1"/>
  <c r="L155" i="11" a="1"/>
  <c r="L155" i="11" s="1"/>
  <c r="C30" i="11" s="1"/>
  <c r="AN143" i="11" a="1"/>
  <c r="AN143" i="11" s="1"/>
  <c r="AG140" i="11" a="1"/>
  <c r="AG140" i="11" s="1"/>
  <c r="AL164" i="11" a="1"/>
  <c r="AL164" i="11" s="1"/>
  <c r="U137" i="11" a="1"/>
  <c r="U137" i="11" s="1"/>
  <c r="AE130" i="11" a="1"/>
  <c r="AE130" i="11" s="1"/>
  <c r="R142" i="11" a="1"/>
  <c r="R142" i="11" s="1"/>
  <c r="AP142" i="11" a="1"/>
  <c r="AP142" i="11" s="1"/>
  <c r="K135" i="11" a="1"/>
  <c r="K135" i="11" s="1"/>
  <c r="B10" i="11" s="1"/>
  <c r="V147" i="11" a="1"/>
  <c r="V147" i="11" s="1"/>
  <c r="U165" i="11" a="1"/>
  <c r="U165" i="11" s="1"/>
  <c r="Z142" i="11" a="1"/>
  <c r="Z142" i="11" s="1"/>
  <c r="S145" i="11" a="1"/>
  <c r="S145" i="11" s="1"/>
  <c r="X148" i="11" a="1"/>
  <c r="X148" i="11" s="1"/>
  <c r="AK155" i="11" a="1"/>
  <c r="AK155" i="11" s="1"/>
  <c r="AO140" i="11" a="1"/>
  <c r="AO140" i="11" s="1"/>
  <c r="AR141" i="11" a="1"/>
  <c r="AR141" i="11" s="1"/>
  <c r="S150" i="11" a="1"/>
  <c r="S150" i="11" s="1"/>
  <c r="W134" i="11" a="1"/>
  <c r="W134" i="11" s="1"/>
  <c r="V157" i="11" a="1"/>
  <c r="V157" i="11" s="1"/>
  <c r="R131" i="11" a="1"/>
  <c r="R131" i="11" s="1"/>
  <c r="AI132" i="11" a="1"/>
  <c r="AI132" i="11" s="1"/>
  <c r="AI156" i="11" a="1"/>
  <c r="AI156" i="11" s="1"/>
  <c r="Z161" i="11" a="1"/>
  <c r="Z161" i="11" s="1"/>
  <c r="AD137" i="11" a="1"/>
  <c r="AD137" i="11" s="1"/>
  <c r="AF148" i="11" a="1"/>
  <c r="AF148" i="11" s="1"/>
  <c r="AF142" i="11" a="1"/>
  <c r="AF142" i="11" s="1"/>
  <c r="X140" i="11" a="1"/>
  <c r="X140" i="11" s="1"/>
  <c r="U163" i="11" a="1"/>
  <c r="U163" i="11" s="1"/>
  <c r="W155" i="11" a="1"/>
  <c r="W155" i="11" s="1"/>
  <c r="AQ131" i="11" a="1"/>
  <c r="AQ131" i="11" s="1"/>
  <c r="T132" i="11" a="1"/>
  <c r="T132" i="11" s="1"/>
  <c r="AA145" i="11" a="1"/>
  <c r="AA145" i="11" s="1"/>
  <c r="Z160" i="11" a="1"/>
  <c r="Z160" i="11" s="1"/>
  <c r="AC135" i="11" a="1"/>
  <c r="AC135" i="11" s="1"/>
  <c r="AF134" i="11" a="1"/>
  <c r="AF134" i="11" s="1"/>
  <c r="AC132" i="11" a="1"/>
  <c r="AC132" i="11" s="1"/>
  <c r="AQ164" i="11" a="1"/>
  <c r="AQ164" i="11" s="1"/>
  <c r="K147" i="11" a="1"/>
  <c r="K147" i="11" s="1"/>
  <c r="B22" i="11" s="1"/>
  <c r="K140" i="11" a="1"/>
  <c r="K140" i="11" s="1"/>
  <c r="B15" i="11" s="1"/>
  <c r="AO134" i="11" a="1"/>
  <c r="AO134" i="11" s="1"/>
  <c r="AE142" i="11" a="1"/>
  <c r="AE142" i="11" s="1"/>
  <c r="AQ139" i="11" a="1"/>
  <c r="AQ139" i="11" s="1"/>
  <c r="AK149" i="11" a="1"/>
  <c r="AK149" i="11" s="1"/>
  <c r="V144" i="11" a="1"/>
  <c r="V144" i="11" s="1"/>
  <c r="T145" i="11" a="1"/>
  <c r="T145" i="11" s="1"/>
  <c r="AD143" i="11" a="1"/>
  <c r="AD143" i="11" s="1"/>
  <c r="AM155" i="11" a="1"/>
  <c r="AM155" i="11" s="1"/>
  <c r="Y143" i="11" a="1"/>
  <c r="Y143" i="11" s="1"/>
  <c r="Y138" i="11" a="1"/>
  <c r="Y138" i="11" s="1"/>
  <c r="AM137" i="11" a="1"/>
  <c r="AM137" i="11" s="1"/>
  <c r="AE151" i="11" a="1"/>
  <c r="AE151" i="11" s="1"/>
  <c r="AH143" i="11" a="1"/>
  <c r="AH143" i="11" s="1"/>
  <c r="AM131" i="11" a="1"/>
  <c r="AM131" i="11" s="1"/>
  <c r="AK146" i="11" a="1"/>
  <c r="AK146" i="11" s="1"/>
  <c r="AR159" i="11" a="1"/>
  <c r="AR159" i="11" s="1"/>
  <c r="AD136" i="11" a="1"/>
  <c r="AD136" i="11" s="1"/>
  <c r="AD145" i="11" a="1"/>
  <c r="AD145" i="11" s="1"/>
  <c r="AL162" i="11" a="1"/>
  <c r="AL162" i="11" s="1"/>
  <c r="AH154" i="11" a="1"/>
  <c r="AH154" i="11" s="1"/>
  <c r="M136" i="11" a="1"/>
  <c r="M136" i="11" s="1"/>
  <c r="D11" i="11" s="1"/>
  <c r="E11" i="11" s="1"/>
  <c r="AR151" i="11" a="1"/>
  <c r="AR151" i="11" s="1"/>
  <c r="M132" i="11" a="1"/>
  <c r="M132" i="11" s="1"/>
  <c r="D7" i="11" s="1"/>
  <c r="E7" i="11" s="1"/>
  <c r="AK130" i="11" a="1"/>
  <c r="AK130" i="11" s="1"/>
  <c r="Y164" i="11" a="1"/>
  <c r="Y164" i="11" s="1"/>
  <c r="L160" i="11" a="1"/>
  <c r="L160" i="11" s="1"/>
  <c r="C35" i="11" s="1"/>
  <c r="AD162" i="11" a="1"/>
  <c r="AD162" i="11" s="1"/>
  <c r="AD144" i="11" a="1"/>
  <c r="AD144" i="11" s="1"/>
  <c r="AL135" i="11" a="1"/>
  <c r="AL135" i="11" s="1"/>
  <c r="AO157" i="11" a="1"/>
  <c r="AO157" i="11" s="1"/>
  <c r="AE134" i="11" a="1"/>
  <c r="AE134" i="11" s="1"/>
  <c r="AN132" i="11" a="1"/>
  <c r="AN132" i="11" s="1"/>
  <c r="L156" i="11" a="1"/>
  <c r="L156" i="11" s="1"/>
  <c r="C31" i="11" s="1"/>
  <c r="AB159" i="11" a="1"/>
  <c r="AB159" i="11" s="1"/>
  <c r="AD153" i="11" a="1"/>
  <c r="AD153" i="11" s="1"/>
  <c r="AF147" i="11" a="1"/>
  <c r="AF147" i="11" s="1"/>
  <c r="AR156" i="11" a="1"/>
  <c r="AR156" i="11" s="1"/>
  <c r="AP143" i="11" a="1"/>
  <c r="AP143" i="11" s="1"/>
  <c r="AE156" i="11" a="1"/>
  <c r="AE156" i="11" s="1"/>
  <c r="T140" i="11" a="1"/>
  <c r="T140" i="11" s="1"/>
  <c r="AH133" i="11" a="1"/>
  <c r="AH133" i="11" s="1"/>
  <c r="AD142" i="11" a="1"/>
  <c r="AD142" i="11" s="1"/>
  <c r="S152" i="11" a="1"/>
  <c r="S152" i="11" s="1"/>
  <c r="AD133" i="11" a="1"/>
  <c r="AD133" i="11" s="1"/>
  <c r="AS153" i="11" a="1"/>
  <c r="AS153" i="11" s="1"/>
  <c r="AC143" i="11" a="1"/>
  <c r="AC143" i="11" s="1"/>
  <c r="S142" i="11" a="1"/>
  <c r="S142" i="11" s="1"/>
  <c r="AP152" i="11" a="1"/>
  <c r="AP152" i="11" s="1"/>
  <c r="AN149" i="11" a="1"/>
  <c r="AN149" i="11" s="1"/>
  <c r="AM139" i="11" a="1"/>
  <c r="AM139" i="11" s="1"/>
  <c r="AQ153" i="11" a="1"/>
  <c r="AQ153" i="11" s="1"/>
  <c r="M157" i="11" a="1"/>
  <c r="M157" i="11" s="1"/>
  <c r="D32" i="11" s="1"/>
  <c r="E32" i="11" s="1"/>
  <c r="AK143" i="11" a="1"/>
  <c r="AK143" i="11" s="1"/>
  <c r="S163" i="11" a="1"/>
  <c r="S163" i="11" s="1"/>
  <c r="V154" i="11" a="1"/>
  <c r="V154" i="11" s="1"/>
  <c r="W165" i="11" a="1"/>
  <c r="W165" i="11" s="1"/>
  <c r="AF151" i="11" a="1"/>
  <c r="AF151" i="11" s="1"/>
  <c r="AI153" i="11" a="1"/>
  <c r="AI153" i="11" s="1"/>
  <c r="AF132" i="11" a="1"/>
  <c r="AF132" i="11" s="1"/>
  <c r="AP164" i="11" a="1"/>
  <c r="AP164" i="11" s="1"/>
  <c r="AL131" i="11" a="1"/>
  <c r="AL131" i="11" s="1"/>
  <c r="AG144" i="11" a="1"/>
  <c r="AG144" i="11" s="1"/>
  <c r="K161" i="11" a="1"/>
  <c r="K161" i="11" s="1"/>
  <c r="B36" i="11" s="1"/>
  <c r="AB133" i="11" a="1"/>
  <c r="AB133" i="11" s="1"/>
  <c r="AC164" i="11" a="1"/>
  <c r="AC164" i="11" s="1"/>
  <c r="AH148" i="11" a="1"/>
  <c r="AH148" i="11" s="1"/>
  <c r="AB146" i="11" a="1"/>
  <c r="AB146" i="11" s="1"/>
  <c r="X135" i="11" a="1"/>
  <c r="X135" i="11" s="1"/>
  <c r="AE143" i="11" a="1"/>
  <c r="AE143" i="11" s="1"/>
  <c r="AQ154" i="11" a="1"/>
  <c r="AQ154" i="11" s="1"/>
  <c r="U154" i="11" a="1"/>
  <c r="U154" i="11" s="1"/>
  <c r="AS143" i="11" a="1"/>
  <c r="AS143" i="11" s="1"/>
  <c r="V163" i="11" a="1"/>
  <c r="V163" i="11" s="1"/>
  <c r="AS134" i="11" a="1"/>
  <c r="AS134" i="11" s="1"/>
  <c r="T130" i="11" a="1"/>
  <c r="T130" i="11" s="1"/>
  <c r="AA149" i="11" a="1"/>
  <c r="AA149" i="11" s="1"/>
  <c r="M131" i="11" a="1"/>
  <c r="M131" i="11" s="1"/>
  <c r="D6" i="11" s="1"/>
  <c r="E6" i="11" s="1"/>
  <c r="W133" i="11" a="1"/>
  <c r="W133" i="11" s="1"/>
  <c r="AS138" i="11" a="1"/>
  <c r="AS138" i="11" s="1"/>
  <c r="AM138" i="11" a="1"/>
  <c r="AM138" i="11" s="1"/>
  <c r="AJ143" i="11" a="1"/>
  <c r="AJ143" i="11" s="1"/>
  <c r="M152" i="11" a="1"/>
  <c r="M152" i="11" s="1"/>
  <c r="D27" i="11" s="1"/>
  <c r="E27" i="11" s="1"/>
  <c r="AR153" i="11" a="1"/>
  <c r="AR153" i="11" s="1"/>
  <c r="AA144" i="11" a="1"/>
  <c r="AA144" i="11" s="1"/>
  <c r="AD146" i="11" a="1"/>
  <c r="AD146" i="11" s="1"/>
  <c r="L144" i="11" a="1"/>
  <c r="L144" i="11" s="1"/>
  <c r="C19" i="11" s="1"/>
  <c r="AB161" i="11" a="1"/>
  <c r="AB161" i="11" s="1"/>
  <c r="AO146" i="11" a="1"/>
  <c r="AO146" i="11" s="1"/>
  <c r="K163" i="11" a="1"/>
  <c r="K163" i="11" s="1"/>
  <c r="B38" i="11" s="1"/>
  <c r="L132" i="11" a="1"/>
  <c r="L132" i="11" s="1"/>
  <c r="C7" i="11" s="1"/>
  <c r="AC153" i="11" a="1"/>
  <c r="AC153" i="11" s="1"/>
  <c r="AF145" i="11" a="1"/>
  <c r="AF145" i="11" s="1"/>
  <c r="AN138" i="11" a="1"/>
  <c r="AN138" i="11" s="1"/>
  <c r="K143" i="11" a="1"/>
  <c r="K143" i="11" s="1"/>
  <c r="B18" i="11" s="1"/>
  <c r="AD161" i="11" a="1"/>
  <c r="AD161" i="11" s="1"/>
  <c r="T157" i="11" a="1"/>
  <c r="T157" i="11" s="1"/>
  <c r="Y131" i="11" a="1"/>
  <c r="Y131" i="11" s="1"/>
  <c r="W147" i="11" a="1"/>
  <c r="W147" i="11" s="1"/>
  <c r="AM146" i="11" a="1"/>
  <c r="AM146" i="11" s="1"/>
  <c r="M154" i="11" a="1"/>
  <c r="M154" i="11" s="1"/>
  <c r="D29" i="11" s="1"/>
  <c r="E29" i="11" s="1"/>
  <c r="AI137" i="11" a="1"/>
  <c r="AI137" i="11" s="1"/>
  <c r="AB151" i="11" a="1"/>
  <c r="AB151" i="11" s="1"/>
  <c r="AC154" i="11" a="1"/>
  <c r="AC154" i="11" s="1"/>
  <c r="W153" i="11" a="1"/>
  <c r="W153" i="11" s="1"/>
  <c r="L134" i="11" a="1"/>
  <c r="L134" i="11" s="1"/>
  <c r="C9" i="11" s="1"/>
  <c r="AE162" i="11" a="1"/>
  <c r="AE162" i="11" s="1"/>
  <c r="T144" i="11" a="1"/>
  <c r="T144" i="11" s="1"/>
  <c r="AO139" i="11" a="1"/>
  <c r="AO139" i="11" s="1"/>
  <c r="AE147" i="11" a="1"/>
  <c r="AE147" i="11" s="1"/>
  <c r="V162" i="11" a="1"/>
  <c r="V162" i="11" s="1"/>
  <c r="AJ133" i="11" a="1"/>
  <c r="AJ133" i="11" s="1"/>
  <c r="Z138" i="11" a="1"/>
  <c r="Z138" i="11" s="1"/>
  <c r="AS149" i="11" a="1"/>
  <c r="AS149" i="11" s="1"/>
  <c r="AH136" i="11" a="1"/>
  <c r="AH136" i="11" s="1"/>
  <c r="Y134" i="11" a="1"/>
  <c r="Y134" i="11" s="1"/>
  <c r="U136" i="11" a="1"/>
  <c r="U136" i="11" s="1"/>
  <c r="AH140" i="11" a="1"/>
  <c r="AH140" i="11" s="1"/>
  <c r="AP163" i="11" a="1"/>
  <c r="AP163" i="11" s="1"/>
  <c r="M163" i="11" a="1"/>
  <c r="M163" i="11" s="1"/>
  <c r="D38" i="11" s="1"/>
  <c r="E38" i="11" s="1"/>
  <c r="AB153" i="11" a="1"/>
  <c r="AB153" i="11" s="1"/>
  <c r="AC158" i="11" a="1"/>
  <c r="AC158" i="11" s="1"/>
  <c r="AN137" i="11" a="1"/>
  <c r="AN137" i="11" s="1"/>
  <c r="AH131" i="11" a="1"/>
  <c r="AH131" i="11" s="1"/>
  <c r="AJ132" i="11" a="1"/>
  <c r="AJ132" i="11" s="1"/>
  <c r="AM143" i="11" a="1"/>
  <c r="AM143" i="11" s="1"/>
  <c r="AE131" i="11" a="1"/>
  <c r="AE131" i="11" s="1"/>
  <c r="R130" i="11" a="1"/>
  <c r="R130" i="11" s="1"/>
  <c r="K131" i="11" a="1"/>
  <c r="K131" i="11" s="1"/>
  <c r="B6" i="11" s="1"/>
  <c r="R155" i="11" a="1"/>
  <c r="R155" i="11" s="1"/>
  <c r="Z131" i="11" a="1"/>
  <c r="Z131" i="11" s="1"/>
  <c r="S143" i="11" a="1"/>
  <c r="S143" i="11" s="1"/>
  <c r="AJ148" i="11" a="1"/>
  <c r="AJ148" i="11" s="1"/>
  <c r="AB132" i="11" a="1"/>
  <c r="AB132" i="11" s="1"/>
  <c r="AO154" i="11" a="1"/>
  <c r="AO154" i="11" s="1"/>
  <c r="AK151" i="11" a="1"/>
  <c r="AK151" i="11" s="1"/>
  <c r="M135" i="11" a="1"/>
  <c r="M135" i="11" s="1"/>
  <c r="D10" i="11" s="1"/>
  <c r="E10" i="11" s="1"/>
  <c r="R157" i="11" a="1"/>
  <c r="R157" i="11" s="1"/>
  <c r="V145" i="11" a="1"/>
  <c r="V145" i="11" s="1"/>
  <c r="AN144" i="11" a="1"/>
  <c r="AN144" i="11" s="1"/>
  <c r="V148" i="11" a="1"/>
  <c r="V148" i="11" s="1"/>
  <c r="W143" i="11" a="1"/>
  <c r="W143" i="11" s="1"/>
  <c r="AK133" i="11" a="1"/>
  <c r="AK133" i="11" s="1"/>
  <c r="W152" i="11" a="1"/>
  <c r="W152" i="11" s="1"/>
  <c r="AI162" i="11" a="1"/>
  <c r="AI162" i="11" s="1"/>
  <c r="AI144" i="11" a="1"/>
  <c r="AI144" i="11" s="1"/>
  <c r="L162" i="11" a="1"/>
  <c r="L162" i="11" s="1"/>
  <c r="C37" i="11" s="1"/>
  <c r="AM130" i="11" a="1"/>
  <c r="AM130" i="11" s="1"/>
  <c r="AE135" i="11" a="1"/>
  <c r="AE135" i="11" s="1"/>
  <c r="AI165" i="11" a="1"/>
  <c r="AI165" i="11" s="1"/>
  <c r="AF156" i="11" a="1"/>
  <c r="AF156" i="11" s="1"/>
  <c r="AE136" i="11" a="1"/>
  <c r="AE136" i="11" s="1"/>
  <c r="AC133" i="11" a="1"/>
  <c r="AC133" i="11" s="1"/>
  <c r="AB149" i="11" a="1"/>
  <c r="AB149" i="11" s="1"/>
  <c r="V158" i="11" a="1"/>
  <c r="V158" i="11" s="1"/>
  <c r="AA150" i="11" a="1"/>
  <c r="AA150" i="11" s="1"/>
  <c r="R149" i="11" a="1"/>
  <c r="R149" i="11" s="1"/>
  <c r="V131" i="11" a="1"/>
  <c r="V131" i="11" s="1"/>
  <c r="L130" i="11" a="1"/>
  <c r="L130" i="11" s="1"/>
  <c r="Z149" i="11" a="1"/>
  <c r="Z149" i="11" s="1"/>
  <c r="Y162" i="11" a="1"/>
  <c r="Y162" i="11" s="1"/>
  <c r="AS132" i="11" a="1"/>
  <c r="AS132" i="11" s="1"/>
  <c r="V135" i="11" a="1"/>
  <c r="V135" i="11" s="1"/>
  <c r="L149" i="11" a="1"/>
  <c r="L149" i="11" s="1"/>
  <c r="C24" i="11" s="1"/>
  <c r="T153" i="11" a="1"/>
  <c r="T153" i="11" s="1"/>
  <c r="AC157" i="11" a="1"/>
  <c r="AC157" i="11" s="1"/>
  <c r="AA142" i="11" a="1"/>
  <c r="AA142" i="11" s="1"/>
  <c r="AN145" i="11" a="1"/>
  <c r="AN145" i="11" s="1"/>
  <c r="K152" i="11" a="1"/>
  <c r="K152" i="11" s="1"/>
  <c r="B27" i="11" s="1"/>
  <c r="AB135" i="11" a="1"/>
  <c r="AB135" i="11" s="1"/>
  <c r="AA147" i="11" a="1"/>
  <c r="AA147" i="11" s="1"/>
  <c r="AH156" i="11" a="1"/>
  <c r="AH156" i="11" s="1"/>
  <c r="AN141" i="11" a="1"/>
  <c r="AN141" i="11" s="1"/>
  <c r="U131" i="11" a="1"/>
  <c r="U131" i="11" s="1"/>
  <c r="AK148" i="11" a="1"/>
  <c r="AK148" i="11" s="1"/>
  <c r="L152" i="11" a="1"/>
  <c r="L152" i="11" s="1"/>
  <c r="C27" i="11" s="1"/>
  <c r="AF152" i="11" a="1"/>
  <c r="AF152" i="11" s="1"/>
  <c r="AO142" i="11" a="1"/>
  <c r="AO142" i="11" s="1"/>
  <c r="AE144" i="11" a="1"/>
  <c r="AE144" i="11" s="1"/>
  <c r="AA157" i="11" a="1"/>
  <c r="AA157" i="11" s="1"/>
  <c r="L138" i="11" a="1"/>
  <c r="L138" i="11" s="1"/>
  <c r="C13" i="11" s="1"/>
  <c r="R139" i="11" a="1"/>
  <c r="R139" i="11" s="1"/>
  <c r="AF146" i="11" a="1"/>
  <c r="AF146" i="11" s="1"/>
  <c r="T142" i="11" a="1"/>
  <c r="T142" i="11" s="1"/>
  <c r="AA153" i="11" a="1"/>
  <c r="AA153" i="11" s="1"/>
  <c r="M158" i="11" a="1"/>
  <c r="M158" i="11" s="1"/>
  <c r="D33" i="11" s="1"/>
  <c r="E33" i="11" s="1"/>
  <c r="L146" i="11" a="1"/>
  <c r="L146" i="11" s="1"/>
  <c r="C21" i="11" s="1"/>
  <c r="AA131" i="11" a="1"/>
  <c r="AA131" i="11" s="1"/>
  <c r="AQ163" i="11" a="1"/>
  <c r="AQ163" i="11" s="1"/>
  <c r="AC159" i="11" a="1"/>
  <c r="AC159" i="11" s="1"/>
  <c r="V155" i="11" a="1"/>
  <c r="V155" i="11" s="1"/>
  <c r="AA156" i="11" a="1"/>
  <c r="AA156" i="11" s="1"/>
  <c r="AG151" i="11" a="1"/>
  <c r="AG151" i="11" s="1"/>
  <c r="AL158" i="11" a="1"/>
  <c r="AL158" i="11" s="1"/>
  <c r="AC147" i="11" a="1"/>
  <c r="AC147" i="11" s="1"/>
  <c r="AO162" i="11" a="1"/>
  <c r="AO162" i="11" s="1"/>
  <c r="M153" i="11" a="1"/>
  <c r="M153" i="11" s="1"/>
  <c r="D28" i="11" s="1"/>
  <c r="E28" i="11" s="1"/>
  <c r="AB138" i="11" a="1"/>
  <c r="AB138" i="11" s="1"/>
  <c r="AS144" i="11" a="1"/>
  <c r="AS144" i="11" s="1"/>
  <c r="S158" i="11" a="1"/>
  <c r="S158" i="11" s="1"/>
  <c r="AP148" i="11" a="1"/>
  <c r="AP148" i="11" s="1"/>
  <c r="AL156" i="11" a="1"/>
  <c r="AL156" i="11" s="1"/>
  <c r="AF149" i="11" a="1"/>
  <c r="AF149" i="11" s="1"/>
  <c r="AI139" i="11" a="1"/>
  <c r="AI139" i="11" s="1"/>
  <c r="U150" i="11" a="1"/>
  <c r="U150" i="11" s="1"/>
  <c r="AR146" i="11" a="1"/>
  <c r="AR146" i="11" s="1"/>
  <c r="R162" i="11" a="1"/>
  <c r="R162" i="11" s="1"/>
  <c r="AA140" i="11" a="1"/>
  <c r="AA140" i="11" s="1"/>
  <c r="AO156" i="11" a="1"/>
  <c r="AO156" i="11" s="1"/>
  <c r="AJ147" i="11" a="1"/>
  <c r="AJ147" i="11" s="1"/>
  <c r="AP146" i="11" a="1"/>
  <c r="AP146" i="11" s="1"/>
  <c r="AL152" i="11" a="1"/>
  <c r="AL152" i="11" s="1"/>
  <c r="AB148" i="11" a="1"/>
  <c r="AB148" i="11" s="1"/>
  <c r="AA155" i="11" a="1"/>
  <c r="AA155" i="11" s="1"/>
  <c r="L157" i="11" a="1"/>
  <c r="L157" i="11" s="1"/>
  <c r="C32" i="11" s="1"/>
  <c r="AL149" i="11" a="1"/>
  <c r="AL149" i="11" s="1"/>
  <c r="Z164" i="11" a="1"/>
  <c r="Z164" i="11" s="1"/>
  <c r="W160" i="11" a="1"/>
  <c r="W160" i="11" s="1"/>
  <c r="AS145" i="11" a="1"/>
  <c r="AS145" i="11" s="1"/>
  <c r="AH162" i="11" a="1"/>
  <c r="AH162" i="11" s="1"/>
  <c r="AL155" i="11" a="1"/>
  <c r="AL155" i="11" s="1"/>
  <c r="X146" i="11" a="1"/>
  <c r="X146" i="11" s="1"/>
  <c r="W159" i="11" a="1"/>
  <c r="W159" i="11" s="1"/>
  <c r="K144" i="11" a="1"/>
  <c r="K144" i="11" s="1"/>
  <c r="B19" i="11" s="1"/>
  <c r="AJ158" i="11" a="1"/>
  <c r="AJ158" i="11" s="1"/>
  <c r="AG147" i="11" a="1"/>
  <c r="AG147" i="11" s="1"/>
  <c r="AL148" i="11" a="1"/>
  <c r="AL148" i="11" s="1"/>
  <c r="AS158" i="11" a="1"/>
  <c r="AS158" i="11" s="1"/>
  <c r="AB140" i="11" a="1"/>
  <c r="AB140" i="11" s="1"/>
  <c r="AL160" i="11" a="1"/>
  <c r="AL160" i="11" s="1"/>
  <c r="AJ163" i="11" a="1"/>
  <c r="AJ163" i="11" s="1"/>
  <c r="Y147" i="11" a="1"/>
  <c r="Y147" i="11" s="1"/>
  <c r="AQ142" i="11" a="1"/>
  <c r="AQ142" i="11" s="1"/>
  <c r="AS152" i="11" a="1"/>
  <c r="AS152" i="11" s="1"/>
  <c r="V153" i="11" a="1"/>
  <c r="V153" i="11" s="1"/>
  <c r="AS160" i="11" a="1"/>
  <c r="AS160" i="11" s="1"/>
  <c r="AN142" i="11" a="1"/>
  <c r="AN142" i="11" s="1"/>
  <c r="AH146" i="11" a="1"/>
  <c r="AH146" i="11" s="1"/>
  <c r="AQ147" i="11" a="1"/>
  <c r="AQ147" i="11" s="1"/>
  <c r="K134" i="11" a="1"/>
  <c r="K134" i="11" s="1"/>
  <c r="B9" i="11" s="1"/>
  <c r="AM134" i="11" a="1"/>
  <c r="AM134" i="11" s="1"/>
  <c r="AB160" i="11" a="1"/>
  <c r="AB160" i="11" s="1"/>
  <c r="AL136" i="11" a="1"/>
  <c r="AL136" i="11" s="1"/>
  <c r="W154" i="11" a="1"/>
  <c r="W154" i="11" s="1"/>
  <c r="M139" i="11" a="1"/>
  <c r="M139" i="11" s="1"/>
  <c r="D14" i="11" s="1"/>
  <c r="E14" i="11" s="1"/>
  <c r="AQ136" i="11" a="1"/>
  <c r="AQ136" i="11" s="1"/>
  <c r="Z163" i="11" a="1"/>
  <c r="Z163" i="11" s="1"/>
  <c r="X165" i="11" a="1"/>
  <c r="X165" i="11" s="1"/>
  <c r="K164" i="11" a="1"/>
  <c r="K164" i="11" s="1"/>
  <c r="B39" i="11" s="1"/>
  <c r="AM158" i="11" a="1"/>
  <c r="AM158" i="11" s="1"/>
  <c r="AD158" i="11" a="1"/>
  <c r="AD158" i="11" s="1"/>
  <c r="S133" i="11" a="1"/>
  <c r="S133" i="11" s="1"/>
  <c r="R160" i="11" a="1"/>
  <c r="R160" i="11" s="1"/>
  <c r="AO144" i="11" a="1"/>
  <c r="AO144" i="11" s="1"/>
  <c r="AG165" i="11" a="1"/>
  <c r="AG165" i="11" s="1"/>
  <c r="AA130" i="11" a="1"/>
  <c r="AA130" i="11" s="1"/>
  <c r="AE159" i="11" a="1"/>
  <c r="AE159" i="11" s="1"/>
  <c r="Z162" i="11" a="1"/>
  <c r="Z162" i="11" s="1"/>
  <c r="AE145" i="11" a="1"/>
  <c r="AE145" i="11" s="1"/>
  <c r="U130" i="11" a="1"/>
  <c r="U130" i="11" s="1"/>
  <c r="AS142" i="11" a="1"/>
  <c r="AS142" i="11" s="1"/>
  <c r="AQ141" i="11" a="1"/>
  <c r="AQ141" i="11" s="1"/>
  <c r="AA158" i="11" a="1"/>
  <c r="AA158" i="11" s="1"/>
  <c r="AO149" i="11" a="1"/>
  <c r="AO149" i="11" s="1"/>
  <c r="AH152" i="11" a="1"/>
  <c r="AH152" i="11" s="1"/>
  <c r="S136" i="11" a="1"/>
  <c r="S136" i="11" s="1"/>
  <c r="S144" i="11" a="1"/>
  <c r="S144" i="11" s="1"/>
  <c r="AN156" i="11" a="1"/>
  <c r="AN156" i="11" s="1"/>
  <c r="AA160" i="11" a="1"/>
  <c r="AA160" i="11" s="1"/>
  <c r="AG132" i="11" a="1"/>
  <c r="AG132" i="11" s="1"/>
  <c r="AB131" i="11" a="1"/>
  <c r="AB131" i="11" s="1"/>
  <c r="AN158" i="11" a="1"/>
  <c r="AN158" i="11" s="1"/>
  <c r="R143" i="11" a="1"/>
  <c r="R143" i="11" s="1"/>
  <c r="AR160" i="11" a="1"/>
  <c r="AR160" i="11" s="1"/>
  <c r="AI134" i="11" a="1"/>
  <c r="AI134" i="11" s="1"/>
  <c r="AR131" i="11" a="1"/>
  <c r="AR131" i="11" s="1"/>
  <c r="S151" i="11" a="1"/>
  <c r="S151" i="11" s="1"/>
  <c r="U157" i="11" a="1"/>
  <c r="U157" i="11" s="1"/>
  <c r="AS140" i="11" a="1"/>
  <c r="AS140" i="11" s="1"/>
  <c r="T158" i="11" a="1"/>
  <c r="T158" i="11" s="1"/>
  <c r="AP130" i="11" a="1"/>
  <c r="AP130" i="11" s="1"/>
  <c r="S156" i="11" a="1"/>
  <c r="S156" i="11" s="1"/>
  <c r="AK132" i="11" a="1"/>
  <c r="AK132" i="11" s="1"/>
  <c r="AB162" i="11" a="1"/>
  <c r="AB162" i="11" s="1"/>
  <c r="AS155" i="11" a="1"/>
  <c r="AS155" i="11" s="1"/>
  <c r="AP131" i="11" a="1"/>
  <c r="AP131" i="11" s="1"/>
  <c r="Y144" i="11" a="1"/>
  <c r="Y144" i="11" s="1"/>
  <c r="AP139" i="11" a="1"/>
  <c r="AP139" i="11" s="1"/>
  <c r="U145" i="11" a="1"/>
  <c r="U145" i="11" s="1"/>
  <c r="AA132" i="11" a="1"/>
  <c r="AA132" i="11" s="1"/>
  <c r="AG159" i="11" a="1"/>
  <c r="AG159" i="11" s="1"/>
  <c r="Z158" i="11" a="1"/>
  <c r="Z158" i="11" s="1"/>
  <c r="Y141" i="11" a="1"/>
  <c r="Y141" i="11" s="1"/>
  <c r="AF144" i="11" a="1"/>
  <c r="AF144" i="11" s="1"/>
  <c r="AI143" i="11" a="1"/>
  <c r="AI143" i="11" s="1"/>
  <c r="AK160" i="11" a="1"/>
  <c r="AK160" i="11" s="1"/>
  <c r="K156" i="11" a="1"/>
  <c r="K156" i="11" s="1"/>
  <c r="B31" i="11" s="1"/>
  <c r="V160" i="11" a="1"/>
  <c r="V160" i="11" s="1"/>
  <c r="AC148" i="11" a="1"/>
  <c r="AC148" i="11" s="1"/>
  <c r="U158" i="11" a="1"/>
  <c r="U158" i="11" s="1"/>
  <c r="U162" i="11" a="1"/>
  <c r="U162" i="11" s="1"/>
  <c r="AP145" i="11" a="1"/>
  <c r="AP145" i="11" s="1"/>
  <c r="AI150" i="11" a="1"/>
  <c r="AI150" i="11" s="1"/>
  <c r="AG163" i="11" a="1"/>
  <c r="AG163" i="11" s="1"/>
  <c r="AP140" i="11" a="1"/>
  <c r="AP140" i="11" s="1"/>
  <c r="AC136" i="11" a="1"/>
  <c r="AC136" i="11" s="1"/>
  <c r="AF140" i="11" a="1"/>
  <c r="AF140" i="11" s="1"/>
  <c r="AA133" i="11" a="1"/>
  <c r="AA133" i="11" s="1"/>
  <c r="AJ135" i="11" a="1"/>
  <c r="AJ135" i="11" s="1"/>
  <c r="AP133" i="11" a="1"/>
  <c r="AP133" i="11" s="1"/>
  <c r="L163" i="11" a="1"/>
  <c r="L163" i="11" s="1"/>
  <c r="C38" i="11" s="1"/>
  <c r="Y149" i="11" a="1"/>
  <c r="Y149" i="11" s="1"/>
  <c r="K158" i="11" a="1"/>
  <c r="K158" i="11" s="1"/>
  <c r="B33" i="11" s="1"/>
  <c r="M138" i="11" a="1"/>
  <c r="M138" i="11" s="1"/>
  <c r="D13" i="11" s="1"/>
  <c r="E13" i="11" s="1"/>
  <c r="AC134" i="11" a="1"/>
  <c r="AC134" i="11" s="1"/>
  <c r="X155" i="11" a="1"/>
  <c r="X155" i="11" s="1"/>
  <c r="AA154" i="11" a="1"/>
  <c r="AA154" i="11" s="1"/>
  <c r="AS139" i="11" a="1"/>
  <c r="AS139" i="11" s="1"/>
  <c r="AD156" i="11" a="1"/>
  <c r="AD156" i="11" s="1"/>
  <c r="AR144" i="11" a="1"/>
  <c r="AR144" i="11" s="1"/>
  <c r="AG160" i="11" a="1"/>
  <c r="AG160" i="11" s="1"/>
  <c r="W141" i="11" a="1"/>
  <c r="W141" i="11" s="1"/>
  <c r="AB145" i="11" a="1"/>
  <c r="AB145" i="11" s="1"/>
  <c r="AG137" i="11" a="1"/>
  <c r="AG137" i="11" s="1"/>
  <c r="AI163" i="11" a="1"/>
  <c r="AI163" i="11" s="1"/>
  <c r="AC142" i="11" a="1"/>
  <c r="AC142" i="11" s="1"/>
  <c r="AK161" i="11" a="1"/>
  <c r="AK161" i="11" s="1"/>
  <c r="Z144" i="11" a="1"/>
  <c r="Z144" i="11" s="1"/>
  <c r="R145" i="11" a="1"/>
  <c r="R145" i="11" s="1"/>
  <c r="V140" i="11" a="1"/>
  <c r="V140" i="11" s="1"/>
  <c r="U141" i="11" a="1"/>
  <c r="U141" i="11" s="1"/>
  <c r="V134" i="11" a="1"/>
  <c r="V134" i="11" s="1"/>
  <c r="W145" i="11" a="1"/>
  <c r="W145" i="11" s="1"/>
  <c r="X152" i="11" a="1"/>
  <c r="X152" i="11" s="1"/>
  <c r="AR157" i="11" a="1"/>
  <c r="AR157" i="11" s="1"/>
  <c r="AK140" i="11" a="1"/>
  <c r="AK140" i="11" s="1"/>
  <c r="AP153" i="11" a="1"/>
  <c r="AP153" i="11" s="1"/>
  <c r="AJ161" i="11" a="1"/>
  <c r="AJ161" i="11" s="1"/>
  <c r="AS164" i="11" a="1"/>
  <c r="AS164" i="11" s="1"/>
  <c r="AE140" i="11" a="1"/>
  <c r="AE140" i="11" s="1"/>
  <c r="Y161" i="11" a="1"/>
  <c r="Y161" i="11" s="1"/>
  <c r="AS159" i="11" a="1"/>
  <c r="AS159" i="11" s="1"/>
  <c r="U164" i="11" a="1"/>
  <c r="U164" i="11" s="1"/>
  <c r="T155" i="11" a="1"/>
  <c r="T155" i="11" s="1"/>
  <c r="AL130" i="11" a="1"/>
  <c r="AL130" i="11" s="1"/>
  <c r="AI157" i="11" a="1"/>
  <c r="AI157" i="11" s="1"/>
  <c r="S160" i="11" a="1"/>
  <c r="S160" i="11" s="1"/>
  <c r="L142" i="11" a="1"/>
  <c r="L142" i="11" s="1"/>
  <c r="C17" i="11" s="1"/>
  <c r="AD139" i="11" a="1"/>
  <c r="AD139" i="11" s="1"/>
  <c r="AK162" i="11" a="1"/>
  <c r="AK162" i="11" s="1"/>
  <c r="K150" i="11" a="1"/>
  <c r="K150" i="11" s="1"/>
  <c r="B25" i="11" s="1"/>
  <c r="U160" i="11" a="1"/>
  <c r="U160" i="11" s="1"/>
  <c r="U151" i="11" a="1"/>
  <c r="U151" i="11" s="1"/>
  <c r="Y154" i="11" a="1"/>
  <c r="Y154" i="11" s="1"/>
  <c r="AP165" i="11" a="1"/>
  <c r="AP165" i="11" s="1"/>
  <c r="AJ145" i="11" a="1"/>
  <c r="AJ145" i="11" s="1"/>
  <c r="AE148" i="11" a="1"/>
  <c r="AE148" i="11" s="1"/>
  <c r="AH135" i="11" a="1"/>
  <c r="AH135" i="11" s="1"/>
  <c r="AD140" i="11" a="1"/>
  <c r="AD140" i="11" s="1"/>
  <c r="M156" i="11" a="1"/>
  <c r="M156" i="11" s="1"/>
  <c r="D31" i="11" s="1"/>
  <c r="E31" i="11" s="1"/>
  <c r="W139" i="11" a="1"/>
  <c r="W139" i="11" s="1"/>
  <c r="AK141" i="11" a="1"/>
  <c r="AK141" i="11" s="1"/>
  <c r="T146" i="11" a="1"/>
  <c r="T146" i="11" s="1"/>
  <c r="AB165" i="11" a="1"/>
  <c r="AB165" i="11" s="1"/>
  <c r="L161" i="11" a="1"/>
  <c r="L161" i="11" s="1"/>
  <c r="C36" i="11" s="1"/>
  <c r="AQ146" i="11" a="1"/>
  <c r="AQ146" i="11" s="1"/>
  <c r="T156" i="11" a="1"/>
  <c r="T156" i="11" s="1"/>
  <c r="L145" i="11" a="1"/>
  <c r="L145" i="11" s="1"/>
  <c r="C20" i="11" s="1"/>
  <c r="S135" i="11" a="1"/>
  <c r="S135" i="11" s="1"/>
  <c r="AM163" i="11" a="1"/>
  <c r="AM163" i="11" s="1"/>
  <c r="AN151" i="11" a="1"/>
  <c r="AN151" i="11" s="1"/>
  <c r="AB147" i="11" a="1"/>
  <c r="AB147" i="11" s="1"/>
  <c r="AS151" i="11" a="1"/>
  <c r="AS151" i="11" s="1"/>
  <c r="S165" i="11" a="1"/>
  <c r="S165" i="11" s="1"/>
  <c r="L159" i="11" a="1"/>
  <c r="L159" i="11" s="1"/>
  <c r="C34" i="11" s="1"/>
  <c r="AO165" i="11" a="1"/>
  <c r="AO165" i="11" s="1"/>
  <c r="Z147" i="11" a="1"/>
  <c r="Z147" i="11" s="1"/>
  <c r="AC138" i="11" a="1"/>
  <c r="AC138" i="11" s="1"/>
  <c r="S141" i="11" a="1"/>
  <c r="S141" i="11" s="1"/>
  <c r="AQ133" i="11" a="1"/>
  <c r="AQ133" i="11" s="1"/>
  <c r="AA138" i="11" a="1"/>
  <c r="AA138" i="11" s="1"/>
  <c r="AC139" i="11" a="1"/>
  <c r="AC139" i="11" s="1"/>
  <c r="AG131" i="11" a="1"/>
  <c r="AG131" i="11" s="1"/>
  <c r="AJ159" i="11" a="1"/>
  <c r="AJ159" i="11" s="1"/>
  <c r="AL154" i="11" a="1"/>
  <c r="AL154" i="11" s="1"/>
  <c r="AP156" i="11" a="1"/>
  <c r="AP156" i="11" s="1"/>
  <c r="AN146" i="11" a="1"/>
  <c r="AN146" i="11" s="1"/>
  <c r="AN152" i="11" a="1"/>
  <c r="AN152" i="11" s="1"/>
  <c r="L158" i="11" a="1"/>
  <c r="L158" i="11" s="1"/>
  <c r="C33" i="11" s="1"/>
  <c r="S140" i="11" a="1"/>
  <c r="S140" i="11" s="1"/>
  <c r="AC150" i="11" a="1"/>
  <c r="AC150" i="11" s="1"/>
  <c r="AB134" i="11" a="1"/>
  <c r="AB134" i="11" s="1"/>
  <c r="W151" i="11" a="1"/>
  <c r="W151" i="11" s="1"/>
  <c r="AA135" i="11" a="1"/>
  <c r="AA135" i="11" s="1"/>
  <c r="AB142" i="11" a="1"/>
  <c r="AB142" i="11" s="1"/>
  <c r="Y142" i="11" a="1"/>
  <c r="Y142" i="11" s="1"/>
  <c r="AD131" i="11" a="1"/>
  <c r="AD131" i="11" s="1"/>
  <c r="V142" i="11" a="1"/>
  <c r="V142" i="11" s="1"/>
  <c r="AS150" i="11" a="1"/>
  <c r="AS150" i="11" s="1"/>
  <c r="AF165" i="11" a="1"/>
  <c r="AF165" i="11" s="1"/>
  <c r="AC162" i="11" a="1"/>
  <c r="AC162" i="11" s="1"/>
  <c r="L147" i="11" a="1"/>
  <c r="L147" i="11" s="1"/>
  <c r="C22" i="11" s="1"/>
  <c r="W144" i="11" a="1"/>
  <c r="W144" i="11" s="1"/>
  <c r="M165" i="11" a="1"/>
  <c r="M165" i="11" s="1"/>
  <c r="D40" i="11" s="1"/>
  <c r="E40" i="11" s="1"/>
  <c r="R141" i="11" a="1"/>
  <c r="R141" i="11" s="1"/>
  <c r="Y155" i="11" a="1"/>
  <c r="Y155" i="11" s="1"/>
  <c r="AO158" i="11" a="1"/>
  <c r="AO158" i="11" s="1"/>
  <c r="K132" i="11" a="1"/>
  <c r="K132" i="11" s="1"/>
  <c r="B7" i="11" s="1"/>
  <c r="AC156" i="11" a="1"/>
  <c r="AC156" i="11" s="1"/>
  <c r="Y135" i="11" a="1"/>
  <c r="Y135" i="11" s="1"/>
  <c r="Z130" i="11" a="1"/>
  <c r="Z130" i="11" s="1"/>
  <c r="AH149" i="11" a="1"/>
  <c r="AH149" i="11" s="1"/>
  <c r="M162" i="11" a="1"/>
  <c r="M162" i="11" s="1"/>
  <c r="D37" i="11" s="1"/>
  <c r="E37" i="11" s="1"/>
  <c r="AD141" i="11" a="1"/>
  <c r="AD141" i="11" s="1"/>
  <c r="AL142" i="11" a="1"/>
  <c r="AL142" i="11" s="1"/>
  <c r="AB137" i="11" a="1"/>
  <c r="AB137" i="11" s="1"/>
  <c r="Y130" i="11" a="1"/>
  <c r="Y130" i="11" s="1"/>
  <c r="AB139" i="11" a="1"/>
  <c r="AB139" i="11" s="1"/>
  <c r="AG143" i="11" a="1"/>
  <c r="AG143" i="11" s="1"/>
  <c r="AP159" i="11" a="1"/>
  <c r="AP159" i="11" s="1"/>
  <c r="AQ158" i="11" a="1"/>
  <c r="AQ158" i="11" s="1"/>
  <c r="X131" i="11" a="1"/>
  <c r="X131" i="11" s="1"/>
  <c r="AD149" i="11" a="1"/>
  <c r="AD149" i="11" s="1"/>
  <c r="X150" i="11" a="1"/>
  <c r="X150" i="11" s="1"/>
  <c r="AB143" i="11" a="1"/>
  <c r="AB143" i="11" s="1"/>
  <c r="W138" i="11" a="1"/>
  <c r="W138" i="11" s="1"/>
  <c r="V138" i="11" a="1"/>
  <c r="V138" i="11" s="1"/>
  <c r="K141" i="11" a="1"/>
  <c r="K141" i="11" s="1"/>
  <c r="B16" i="11" s="1"/>
  <c r="AN160" i="11" a="1"/>
  <c r="AN160" i="11" s="1"/>
  <c r="T141" i="11" a="1"/>
  <c r="T141" i="11" s="1"/>
  <c r="AJ134" i="11" a="1"/>
  <c r="AJ134" i="11" s="1"/>
  <c r="AH145" i="11" a="1"/>
  <c r="AH145" i="11" s="1"/>
  <c r="W146" i="11" a="1"/>
  <c r="W146" i="11" s="1"/>
  <c r="V133" i="11" a="1"/>
  <c r="V133" i="11" s="1"/>
  <c r="AJ153" i="11" a="1"/>
  <c r="AJ153" i="11" s="1"/>
  <c r="X163" i="11" a="1"/>
  <c r="X163" i="11" s="1"/>
  <c r="AD147" i="11" a="1"/>
  <c r="AD147" i="11" s="1"/>
  <c r="AR134" i="11" a="1"/>
  <c r="AR134" i="11" s="1"/>
  <c r="AP149" i="11" a="1"/>
  <c r="AP149" i="11" s="1"/>
  <c r="AP141" i="11" a="1"/>
  <c r="AP141" i="11" s="1"/>
  <c r="V139" i="11" a="1"/>
  <c r="V139" i="11" s="1"/>
  <c r="AO135" i="11" a="1"/>
  <c r="AO135" i="11" s="1"/>
  <c r="X141" i="11" a="1"/>
  <c r="X141" i="11" s="1"/>
  <c r="AS146" i="11" a="1"/>
  <c r="AS146" i="11" s="1"/>
  <c r="V165" i="11" a="1"/>
  <c r="V165" i="11" s="1"/>
  <c r="AN157" i="11" a="1"/>
  <c r="AN157" i="11" s="1"/>
  <c r="W162" i="11" a="1"/>
  <c r="W162" i="11" s="1"/>
  <c r="U148" i="11" a="1"/>
  <c r="U148" i="11" s="1"/>
  <c r="AE132" i="11" a="1"/>
  <c r="AE132" i="11" s="1"/>
  <c r="AR161" i="11" a="1"/>
  <c r="AR161" i="11" s="1"/>
  <c r="X162" i="11" a="1"/>
  <c r="X162" i="11" s="1"/>
  <c r="W148" i="11" a="1"/>
  <c r="W148" i="11" s="1"/>
  <c r="M159" i="11" a="1"/>
  <c r="M159" i="11" s="1"/>
  <c r="D34" i="11" s="1"/>
  <c r="E34" i="11" s="1"/>
  <c r="U144" i="11" a="1"/>
  <c r="U144" i="11" s="1"/>
  <c r="AG148" i="11" a="1"/>
  <c r="AG148" i="11" s="1"/>
  <c r="S139" i="11" a="1"/>
  <c r="S139" i="11" s="1"/>
  <c r="V161" i="11" a="1"/>
  <c r="V161" i="11" s="1"/>
  <c r="T143" i="11" a="1"/>
  <c r="T143" i="11" s="1"/>
  <c r="V150" i="11" a="1"/>
  <c r="V150" i="11" s="1"/>
  <c r="AH144" i="11" a="1"/>
  <c r="AH144" i="11" s="1"/>
  <c r="AR132" i="11" a="1"/>
  <c r="AR132" i="11" s="1"/>
  <c r="AS133" i="11" a="1"/>
  <c r="AS133" i="11" s="1"/>
  <c r="S157" i="11" a="1"/>
  <c r="S157" i="11" s="1"/>
  <c r="K138" i="11" a="1"/>
  <c r="K138" i="11" s="1"/>
  <c r="B13" i="11" s="1"/>
  <c r="AQ148" i="11" a="1"/>
  <c r="AQ148" i="11" s="1"/>
  <c r="X133" i="11" a="1"/>
  <c r="X133" i="11" s="1"/>
  <c r="K148" i="11" a="1"/>
  <c r="K148" i="11" s="1"/>
  <c r="B23" i="11" s="1"/>
  <c r="L141" i="11" a="1"/>
  <c r="L141" i="11" s="1"/>
  <c r="C16" i="11" s="1"/>
  <c r="AB150" i="11" a="1"/>
  <c r="AB150" i="11" s="1"/>
  <c r="AK150" i="11" a="1"/>
  <c r="AK150" i="11" s="1"/>
  <c r="AI130" i="11" a="1"/>
  <c r="AI130" i="11" s="1"/>
  <c r="K155" i="11" a="1"/>
  <c r="K155" i="11" s="1"/>
  <c r="B30" i="11" s="1"/>
  <c r="AI151" i="11" a="1"/>
  <c r="AI151" i="11" s="1"/>
  <c r="AQ138" i="11" a="1"/>
  <c r="AQ138" i="11" s="1"/>
  <c r="W132" i="11" a="1"/>
  <c r="W132" i="11" s="1"/>
  <c r="L135" i="11" a="1"/>
  <c r="L135" i="11" s="1"/>
  <c r="C10" i="11" s="1"/>
  <c r="AJ139" i="11" a="1"/>
  <c r="AJ139" i="11" s="1"/>
  <c r="T134" i="11" a="1"/>
  <c r="T134" i="11" s="1"/>
  <c r="AR165" i="11" a="1"/>
  <c r="AR165" i="11" s="1"/>
  <c r="AB155" i="11" a="1"/>
  <c r="AB155" i="11" s="1"/>
  <c r="K149" i="11" a="1"/>
  <c r="K149" i="11" s="1"/>
  <c r="B24" i="11" s="1"/>
  <c r="S146" i="11" a="1"/>
  <c r="S146" i="11" s="1"/>
  <c r="AO143" i="11" a="1"/>
  <c r="AO143" i="11" s="1"/>
  <c r="W140" i="11" a="1"/>
  <c r="W140" i="11" s="1"/>
  <c r="AA152" i="11" a="1"/>
  <c r="AA152" i="11" s="1"/>
  <c r="AA139" i="11" a="1"/>
  <c r="AA139" i="11" s="1"/>
  <c r="AR154" i="11" a="1"/>
  <c r="AR154" i="11" s="1"/>
  <c r="AF159" i="11" a="1"/>
  <c r="AF159" i="11" s="1"/>
  <c r="AE146" i="11" a="1"/>
  <c r="AE146" i="11" s="1"/>
  <c r="AR163" i="11" a="1"/>
  <c r="AR163" i="11" s="1"/>
  <c r="M151" i="11" a="1"/>
  <c r="M151" i="11" s="1"/>
  <c r="D26" i="11" s="1"/>
  <c r="E26" i="11" s="1"/>
  <c r="M149" i="11" a="1"/>
  <c r="M149" i="11" s="1"/>
  <c r="D24" i="11" s="1"/>
  <c r="E24" i="11" s="1"/>
  <c r="AF143" i="11" a="1"/>
  <c r="AF143" i="11" s="1"/>
  <c r="AF133" i="11" a="1"/>
  <c r="AF133" i="11" s="1"/>
  <c r="AS136" i="11" a="1"/>
  <c r="AS136" i="11" s="1"/>
  <c r="Y152" i="11" a="1"/>
  <c r="Y152" i="11" s="1"/>
  <c r="L153" i="11" a="1"/>
  <c r="L153" i="11" s="1"/>
  <c r="C28" i="11" s="1"/>
  <c r="AO136" i="11" a="1"/>
  <c r="AO136" i="11" s="1"/>
  <c r="L131" i="11" a="1"/>
  <c r="L131" i="11" s="1"/>
  <c r="C6" i="11" s="1"/>
  <c r="Z146" i="11" a="1"/>
  <c r="Z146" i="11" s="1"/>
  <c r="AD159" i="11" a="1"/>
  <c r="AD159" i="11" s="1"/>
  <c r="AH163" i="11" a="1"/>
  <c r="AH163" i="11" s="1"/>
  <c r="X151" i="11" a="1"/>
  <c r="X151" i="11" s="1"/>
  <c r="AK153" i="11" a="1"/>
  <c r="AK153" i="11" s="1"/>
  <c r="V149" i="11" a="1"/>
  <c r="V149" i="11" s="1"/>
  <c r="U134" i="11" a="1"/>
  <c r="U134" i="11" s="1"/>
  <c r="AN139" i="11" a="1"/>
  <c r="AN139" i="11" s="1"/>
  <c r="R137" i="11" a="1"/>
  <c r="R137" i="11" s="1"/>
  <c r="AL140" i="11" a="1"/>
  <c r="AL140" i="11" s="1"/>
  <c r="Y148" i="11" a="1"/>
  <c r="Y148" i="11" s="1"/>
  <c r="AG130" i="11" a="1"/>
  <c r="AG130" i="11" s="1"/>
  <c r="T151" i="11" a="1"/>
  <c r="T151" i="11" s="1"/>
  <c r="AG138" i="11" a="1"/>
  <c r="AG138" i="11" s="1"/>
  <c r="AP138" i="11" a="1"/>
  <c r="AP138" i="11" s="1"/>
  <c r="AG134" i="11" a="1"/>
  <c r="AG134" i="11" s="1"/>
  <c r="T152" i="11" a="1"/>
  <c r="T152" i="11" s="1"/>
  <c r="T149" i="11" a="1"/>
  <c r="T149" i="11" s="1"/>
  <c r="AF136" i="11" a="1"/>
  <c r="AF136" i="11" s="1"/>
  <c r="Z143" i="11" a="1"/>
  <c r="Z143" i="11" s="1"/>
  <c r="AR133" i="11" a="1"/>
  <c r="AR133" i="11" s="1"/>
  <c r="AC140" i="11" a="1"/>
  <c r="AC140" i="11" s="1"/>
  <c r="AM144" i="11" a="1"/>
  <c r="AM144" i="11" s="1"/>
  <c r="AO163" i="11" a="1"/>
  <c r="AO163" i="11" s="1"/>
  <c r="W157" i="11" a="1"/>
  <c r="W157" i="11" s="1"/>
  <c r="AG145" i="11" a="1"/>
  <c r="AG145" i="11" s="1"/>
  <c r="V146" i="11" a="1"/>
  <c r="V146" i="11" s="1"/>
  <c r="S164" i="11" a="1"/>
  <c r="S164" i="11" s="1"/>
  <c r="U156" i="11" a="1"/>
  <c r="U156" i="11" s="1"/>
  <c r="AO164" i="11" a="1"/>
  <c r="AO164" i="11" s="1"/>
  <c r="AM133" i="11" a="1"/>
  <c r="AM133" i="11" s="1"/>
  <c r="AQ161" i="11" a="1"/>
  <c r="AQ161" i="11" s="1"/>
  <c r="AO151" i="11" a="1"/>
  <c r="AO151" i="11" s="1"/>
  <c r="AH132" i="11" a="1"/>
  <c r="AH132" i="11" s="1"/>
  <c r="U135" i="11" a="1"/>
  <c r="U135" i="11" s="1"/>
  <c r="AJ141" i="11" a="1"/>
  <c r="AJ141" i="11" s="1"/>
  <c r="AD151" i="11" a="1"/>
  <c r="AD151" i="11" s="1"/>
  <c r="AK147" i="11" a="1"/>
  <c r="AK147" i="11" s="1"/>
  <c r="AM156" i="11" a="1"/>
  <c r="AM156" i="11" s="1"/>
  <c r="AD157" i="11" a="1"/>
  <c r="AD157" i="11" s="1"/>
  <c r="AE155" i="11" a="1"/>
  <c r="AE155" i="11" s="1"/>
  <c r="R135" i="11" a="1"/>
  <c r="R135" i="11" s="1"/>
  <c r="AB144" i="11" a="1"/>
  <c r="AB144" i="11" s="1"/>
  <c r="AO148" i="11" a="1"/>
  <c r="AO148" i="11" s="1"/>
  <c r="U142" i="11" a="1"/>
  <c r="U142" i="11" s="1"/>
  <c r="Z155" i="11" a="1"/>
  <c r="Z155" i="11" s="1"/>
  <c r="AF154" i="11" a="1"/>
  <c r="AF154" i="11" s="1"/>
  <c r="AP162" i="11" a="1"/>
  <c r="AP162" i="11" s="1"/>
  <c r="M130" i="11" a="1"/>
  <c r="M130" i="11" s="1"/>
  <c r="AH165" i="11" a="1"/>
  <c r="AH165" i="11" s="1"/>
  <c r="AH142" i="11" a="1"/>
  <c r="AH142" i="11" s="1"/>
  <c r="AK137" i="11" a="1"/>
  <c r="AK137" i="11" s="1"/>
  <c r="AH139" i="11" a="1"/>
  <c r="AH139" i="11" s="1"/>
  <c r="R151" i="11" a="1"/>
  <c r="R151" i="11" s="1"/>
  <c r="AS141" i="11" a="1"/>
  <c r="AS141" i="11" s="1"/>
  <c r="AN136" i="11" a="1"/>
  <c r="AN136" i="11" s="1"/>
  <c r="AN147" i="11" a="1"/>
  <c r="AN147" i="11" s="1"/>
  <c r="AR145" i="11" a="1"/>
  <c r="AR145" i="11" s="1"/>
  <c r="AC151" i="11" a="1"/>
  <c r="AC151" i="11" s="1"/>
  <c r="Y151" i="11" a="1"/>
  <c r="Y151" i="11" s="1"/>
  <c r="AG164" i="11" a="1"/>
  <c r="AG164" i="11" s="1"/>
  <c r="AA162" i="11" a="1"/>
  <c r="AA162" i="11" s="1"/>
  <c r="T164" i="11" a="1"/>
  <c r="T164" i="11" s="1"/>
  <c r="AK142" i="11" a="1"/>
  <c r="AK142" i="11" s="1"/>
  <c r="Z136" i="11" a="1"/>
  <c r="Z136" i="11" s="1"/>
  <c r="AK156" i="11" a="1"/>
  <c r="AK156" i="11" s="1"/>
  <c r="R136" i="11" a="1"/>
  <c r="R136" i="11" s="1"/>
  <c r="AD152" i="11" a="1"/>
  <c r="AD152" i="11" s="1"/>
  <c r="AP155" i="11" a="1"/>
  <c r="AP155" i="11" s="1"/>
  <c r="U152" i="11" a="1"/>
  <c r="U152" i="11" s="1"/>
  <c r="S131" i="11" a="1"/>
  <c r="S131" i="11" s="1"/>
  <c r="T137" i="11" a="1"/>
  <c r="T137" i="11" s="1"/>
  <c r="Y139" i="11" a="1"/>
  <c r="Y139" i="11" s="1"/>
  <c r="T163" i="11" a="1"/>
  <c r="T163" i="11" s="1"/>
  <c r="T133" i="11" a="1"/>
  <c r="T133" i="11" s="1"/>
  <c r="AB130" i="11" a="1"/>
  <c r="AB130" i="11" s="1"/>
  <c r="AC152" i="11" a="1"/>
  <c r="AC152" i="11" s="1"/>
  <c r="X158" i="11" a="1"/>
  <c r="X158" i="11" s="1"/>
  <c r="T135" i="11" a="1"/>
  <c r="T135" i="11" s="1"/>
  <c r="AI131" i="11" a="1"/>
  <c r="AI131" i="11" s="1"/>
  <c r="AH147" i="11" a="1"/>
  <c r="AH147" i="11" s="1"/>
  <c r="AI146" i="11" a="1"/>
  <c r="AI146" i="11" s="1"/>
  <c r="AE165" i="11" a="1"/>
  <c r="AE165" i="11" s="1"/>
  <c r="L148" i="11" a="1"/>
  <c r="L148" i="11" s="1"/>
  <c r="C23" i="11" s="1"/>
  <c r="AL165" i="11" a="1"/>
  <c r="AL165" i="11" s="1"/>
  <c r="AK157" i="11" a="1"/>
  <c r="AK157" i="11" s="1"/>
  <c r="AO131" i="11" a="1"/>
  <c r="AO131" i="11" s="1"/>
  <c r="X159" i="11" a="1"/>
  <c r="X159" i="11" s="1"/>
  <c r="Z137" i="11" a="1"/>
  <c r="Z137" i="11" s="1"/>
  <c r="Z152" i="11" a="1"/>
  <c r="Z152" i="11" s="1"/>
  <c r="AJ136" i="11" a="1"/>
  <c r="AJ136" i="11" s="1"/>
  <c r="AA134" i="11" a="1"/>
  <c r="AA134" i="11" s="1"/>
  <c r="AK159" i="11" a="1"/>
  <c r="AK159" i="11" s="1"/>
  <c r="AP147" i="11" a="1"/>
  <c r="AP147" i="11" s="1"/>
  <c r="Y163" i="11" a="1"/>
  <c r="Y163" i="11" s="1"/>
  <c r="M143" i="11" a="1"/>
  <c r="M143" i="11" s="1"/>
  <c r="D18" i="11" s="1"/>
  <c r="E18" i="11" s="1"/>
  <c r="AI161" i="11" a="1"/>
  <c r="AI161" i="11" s="1"/>
  <c r="R152" i="11" a="1"/>
  <c r="R152" i="11" s="1"/>
  <c r="AN164" i="11" a="1"/>
  <c r="AN164" i="11" s="1"/>
  <c r="X156" i="11" a="1"/>
  <c r="X156" i="11" s="1"/>
  <c r="AH153" i="11" a="1"/>
  <c r="AH153" i="11" s="1"/>
  <c r="W142" i="11" a="1"/>
  <c r="W142" i="11" s="1"/>
  <c r="AP150" i="11" a="1"/>
  <c r="AP150" i="11" s="1"/>
  <c r="X161" i="11" a="1"/>
  <c r="X161" i="11" s="1"/>
  <c r="V137" i="11" a="1"/>
  <c r="V137" i="11" s="1"/>
  <c r="M148" i="11" a="1"/>
  <c r="M148" i="11" s="1"/>
  <c r="D23" i="11" s="1"/>
  <c r="E23" i="11" s="1"/>
  <c r="AF162" i="11" a="1"/>
  <c r="AF162" i="11" s="1"/>
  <c r="X160" i="11" a="1"/>
  <c r="X160" i="11" s="1"/>
  <c r="AS130" i="11" a="1"/>
  <c r="AS130" i="11" s="1"/>
  <c r="L133" i="11" a="1"/>
  <c r="L133" i="11" s="1"/>
  <c r="C8" i="11" s="1"/>
  <c r="AD160" i="11" a="1"/>
  <c r="AD160" i="11" s="1"/>
  <c r="K133" i="11" a="1"/>
  <c r="K133" i="11" s="1"/>
  <c r="B8" i="11" s="1"/>
  <c r="AR136" i="11" a="1"/>
  <c r="AR136" i="11" s="1"/>
  <c r="Y150" i="11" a="1"/>
  <c r="Y150" i="11" s="1"/>
  <c r="X147" i="11" a="1"/>
  <c r="X147" i="11" s="1"/>
  <c r="Z156" i="11" a="1"/>
  <c r="Z156" i="11" s="1"/>
  <c r="V132" i="11" a="1"/>
  <c r="V132" i="11" s="1"/>
  <c r="AF153" i="11" a="1"/>
  <c r="AF153" i="11" s="1"/>
  <c r="T139" i="11" a="1"/>
  <c r="T139" i="11" s="1"/>
  <c r="W163" i="11" a="1"/>
  <c r="W163" i="11" s="1"/>
  <c r="Z132" i="11" a="1"/>
  <c r="Z132" i="11" s="1"/>
  <c r="AL159" i="11" a="1"/>
  <c r="AL159" i="11" s="1"/>
  <c r="T147" i="11" a="1"/>
  <c r="T147" i="11" s="1"/>
  <c r="R132" i="11" a="1"/>
  <c r="R132" i="11" s="1"/>
  <c r="V164" i="11" a="1"/>
  <c r="V164" i="11" s="1"/>
  <c r="W135" i="11" a="1"/>
  <c r="W135" i="11" s="1"/>
  <c r="AQ144" i="11" a="1"/>
  <c r="AQ144" i="11" s="1"/>
  <c r="K142" i="11" a="1"/>
  <c r="K142" i="11" s="1"/>
  <c r="B17" i="11" s="1"/>
  <c r="W137" i="11" a="1"/>
  <c r="W137" i="11" s="1"/>
  <c r="AF150" i="11" a="1"/>
  <c r="AF150" i="11" s="1"/>
  <c r="K153" i="11" a="1"/>
  <c r="K153" i="11" s="1"/>
  <c r="B28" i="11" s="1"/>
  <c r="AM161" i="11" a="1"/>
  <c r="AM161" i="11" s="1"/>
  <c r="AC141" i="11" a="1"/>
  <c r="AC141" i="11" s="1"/>
  <c r="AF164" i="11" a="1"/>
  <c r="AF164" i="11" s="1"/>
  <c r="V152" i="11" a="1"/>
  <c r="V152" i="11" s="1"/>
  <c r="AS162" i="11" a="1"/>
  <c r="AS162" i="11" s="1"/>
  <c r="R159" i="11" a="1"/>
  <c r="R159" i="11" s="1"/>
  <c r="AM148" i="11" a="1"/>
  <c r="AM148" i="11" s="1"/>
  <c r="AF139" i="11" a="1"/>
  <c r="AF139" i="11" s="1"/>
  <c r="AR142" i="11" a="1"/>
  <c r="AR142" i="11" s="1"/>
  <c r="AP160" i="11" a="1"/>
  <c r="AP160" i="11" s="1"/>
  <c r="L164" i="11" a="1"/>
  <c r="L164" i="11" s="1"/>
  <c r="C39" i="11" s="1"/>
  <c r="AR143" i="11" a="1"/>
  <c r="AR143" i="11" s="1"/>
  <c r="K162" i="11" a="1"/>
  <c r="K162" i="11" s="1"/>
  <c r="B37" i="11" s="1"/>
  <c r="AE160" i="11" a="1"/>
  <c r="AE160" i="11" s="1"/>
  <c r="AO147" i="11" a="1"/>
  <c r="AO147" i="11" s="1"/>
  <c r="AR138" i="11" a="1"/>
  <c r="AR138" i="11" s="1"/>
  <c r="AI148" i="11" a="1"/>
  <c r="AI148" i="11" s="1"/>
  <c r="X134" i="11" a="1"/>
  <c r="X134" i="11" s="1"/>
  <c r="M144" i="11" a="1"/>
  <c r="M144" i="11" s="1"/>
  <c r="D19" i="11" s="1"/>
  <c r="E19" i="11" s="1"/>
  <c r="AI145" i="11" a="1"/>
  <c r="AI145" i="11" s="1"/>
  <c r="AR158" i="11" a="1"/>
  <c r="AR158" i="11" s="1"/>
  <c r="AP135" i="11" a="1"/>
  <c r="AP135" i="11" s="1"/>
  <c r="M146" i="11" a="1"/>
  <c r="M146" i="11" s="1"/>
  <c r="D21" i="11" s="1"/>
  <c r="E21" i="11" s="1"/>
  <c r="AK145" i="11" a="1"/>
  <c r="AK145" i="11" s="1"/>
  <c r="AL153" i="11" a="1"/>
  <c r="AL153" i="11" s="1"/>
  <c r="Z148" i="11" a="1"/>
  <c r="Z148" i="11" s="1"/>
  <c r="AP151" i="11" a="1"/>
  <c r="AP151" i="11" s="1"/>
  <c r="AI147" i="11" a="1"/>
  <c r="AI147" i="11" s="1"/>
  <c r="Y136" i="11" a="1"/>
  <c r="Y136" i="11" s="1"/>
  <c r="Y158" i="11" a="1"/>
  <c r="Y158" i="11" s="1"/>
  <c r="AB136" i="11" a="1"/>
  <c r="AB136" i="11" s="1"/>
  <c r="AP161" i="11" a="1"/>
  <c r="AP161" i="11" s="1"/>
  <c r="Y140" i="11" a="1"/>
  <c r="Y140" i="11" s="1"/>
  <c r="AH159" i="11" a="1"/>
  <c r="AH159" i="11" s="1"/>
  <c r="AD163" i="11" a="1"/>
  <c r="AD163" i="11" s="1"/>
  <c r="T148" i="11" a="1"/>
  <c r="T148" i="11" s="1"/>
  <c r="L154" i="11" a="1"/>
  <c r="L154" i="11" s="1"/>
  <c r="C29" i="11" s="1"/>
  <c r="R156" i="11" a="1"/>
  <c r="R156" i="11" s="1"/>
  <c r="AQ157" i="11" a="1"/>
  <c r="AQ157" i="11" s="1"/>
  <c r="AE152" i="11" a="1"/>
  <c r="AE152" i="11" s="1"/>
  <c r="AN140" i="11" a="1"/>
  <c r="AN140" i="11" s="1"/>
  <c r="AG152" i="11" a="1"/>
  <c r="AG152" i="11" s="1"/>
  <c r="AL151" i="11" a="1"/>
  <c r="AL151" i="11" s="1"/>
  <c r="R158" i="11" a="1"/>
  <c r="R158" i="11" s="1"/>
  <c r="AR148" i="11" a="1"/>
  <c r="AR148" i="11" s="1"/>
  <c r="AC160" i="11" a="1"/>
  <c r="AC160" i="11" s="1"/>
  <c r="M133" i="11" a="1"/>
  <c r="M133" i="11" s="1"/>
  <c r="D8" i="11" s="1"/>
  <c r="E8" i="11" s="1"/>
  <c r="S161" i="11" a="1"/>
  <c r="S161" i="11" s="1"/>
  <c r="AA137" i="11" a="1"/>
  <c r="AA137" i="11" s="1"/>
  <c r="M150" i="11" a="1"/>
  <c r="M150" i="11" s="1"/>
  <c r="D25" i="11" s="1"/>
  <c r="E25" i="11" s="1"/>
  <c r="T138" i="11" a="1"/>
  <c r="T138" i="11" s="1"/>
  <c r="R164" i="11" a="1"/>
  <c r="R164" i="11" s="1"/>
  <c r="AK138" i="11" a="1"/>
  <c r="AK138" i="11" s="1"/>
  <c r="AQ151" i="11" a="1"/>
  <c r="AQ151" i="11" s="1"/>
  <c r="R134" i="11" a="1"/>
  <c r="R134" i="11" s="1"/>
  <c r="V156" i="11" a="1"/>
  <c r="V156" i="11" s="1"/>
  <c r="R148" i="11" a="1"/>
  <c r="R148" i="11" s="1"/>
  <c r="U133" i="11" a="1"/>
  <c r="U133" i="11" s="1"/>
  <c r="AP134" i="11" a="1"/>
  <c r="AP134" i="11" s="1"/>
  <c r="AL138" i="11" a="1"/>
  <c r="AL138" i="11" s="1"/>
  <c r="AM150" i="11" a="1"/>
  <c r="AM150" i="11" s="1"/>
  <c r="AB163" i="11" a="1"/>
  <c r="AB163" i="11" s="1"/>
  <c r="AB154" i="11" a="1"/>
  <c r="AB154" i="11" s="1"/>
  <c r="AF130" i="11" a="1"/>
  <c r="AF130" i="11" s="1"/>
  <c r="S148" i="11" a="1"/>
  <c r="S148" i="11" s="1"/>
  <c r="AB157" i="11" a="1"/>
  <c r="AB157" i="11" s="1"/>
  <c r="X142" i="11" a="1"/>
  <c r="X142" i="11" s="1"/>
  <c r="K146" i="11" a="1"/>
  <c r="K146" i="11" s="1"/>
  <c r="B21" i="11" s="1"/>
  <c r="AI133" i="11" a="1"/>
  <c r="AI133" i="11" s="1"/>
  <c r="AF131" i="11" a="1"/>
  <c r="AF131" i="11" s="1"/>
  <c r="S153" i="11" a="1"/>
  <c r="S153" i="11" s="1"/>
  <c r="Y165" i="11" a="1"/>
  <c r="Y165" i="11" s="1"/>
  <c r="R153" i="11" a="1"/>
  <c r="R153" i="11" s="1"/>
  <c r="T136" i="11" a="1"/>
  <c r="T136" i="11" s="1"/>
  <c r="AH151" i="11" a="1"/>
  <c r="AH151" i="11" s="1"/>
  <c r="AM142" i="11" a="1"/>
  <c r="AM142" i="11" s="1"/>
  <c r="AQ143" i="11" a="1"/>
  <c r="AQ143" i="11" s="1"/>
  <c r="W131" i="11" a="1"/>
  <c r="W131" i="11" s="1"/>
  <c r="R133" i="11" a="1"/>
  <c r="R133" i="11" s="1"/>
  <c r="AA164" i="11" a="1"/>
  <c r="AA164" i="11" s="1"/>
  <c r="Z157" i="11" a="1"/>
  <c r="Z157" i="11" s="1"/>
  <c r="AQ160" i="11" a="1"/>
  <c r="AQ160" i="11" s="1"/>
  <c r="AN155" i="11" a="1"/>
  <c r="AN155" i="11" s="1"/>
  <c r="AO132" i="11" a="1"/>
  <c r="AO132" i="11" s="1"/>
  <c r="T160" i="11" a="1"/>
  <c r="T160" i="11" s="1"/>
  <c r="AJ165" i="11" a="1"/>
  <c r="AJ165" i="11" s="1"/>
  <c r="AQ156" i="11" a="1"/>
  <c r="AQ156" i="11" s="1"/>
  <c r="AF161" i="11" a="1"/>
  <c r="AF161" i="11" s="1"/>
  <c r="AP144" i="11" a="1"/>
  <c r="AP144" i="11" s="1"/>
  <c r="T154" i="11" a="1"/>
  <c r="T154" i="11" s="1"/>
  <c r="AE138" i="11" a="1"/>
  <c r="AE138" i="11" s="1"/>
  <c r="AB158" i="11" a="1"/>
  <c r="AB158" i="11" s="1"/>
  <c r="AI142" i="11" a="1"/>
  <c r="AI142" i="11" s="1"/>
  <c r="AF157" i="11" a="1"/>
  <c r="AF157" i="11" s="1"/>
  <c r="AN165" i="11" a="1"/>
  <c r="AN165" i="11" s="1"/>
  <c r="T161" i="11" a="1"/>
  <c r="T161" i="11" s="1"/>
  <c r="L136" i="11" a="1"/>
  <c r="L136" i="11" s="1"/>
  <c r="C11" i="11" s="1"/>
  <c r="AK163" i="11" a="1"/>
  <c r="AK163" i="11" s="1"/>
  <c r="Y132" i="11" a="1"/>
  <c r="Y132" i="11" s="1"/>
  <c r="X154" i="11" a="1"/>
  <c r="X154" i="11" s="1"/>
  <c r="AN130" i="11" a="1"/>
  <c r="AN130" i="11" s="1"/>
  <c r="S138" i="11" a="1"/>
  <c r="S138" i="11" s="1"/>
  <c r="Y146" i="11" a="1"/>
  <c r="Y146" i="11" s="1"/>
  <c r="AI160" i="11" a="1"/>
  <c r="AI160" i="11" s="1"/>
  <c r="AL132" i="11" a="1"/>
  <c r="AL132" i="11" s="1"/>
  <c r="U149" i="11" a="1"/>
  <c r="U149" i="11" s="1"/>
  <c r="AE137" i="11" a="1"/>
  <c r="AE137" i="11" s="1"/>
  <c r="AQ132" i="11" a="1"/>
  <c r="AQ132" i="11" s="1"/>
  <c r="AD130" i="11" a="1"/>
  <c r="AD130" i="11" s="1"/>
  <c r="Y156" i="11" a="1"/>
  <c r="Y156" i="11" s="1"/>
  <c r="AN131" i="11" a="1"/>
  <c r="AN131" i="11" s="1"/>
  <c r="V143" i="11" a="1"/>
  <c r="V143" i="11" s="1"/>
  <c r="AR150" i="11" a="1"/>
  <c r="AR150" i="11" s="1"/>
  <c r="AO152" i="11" a="1"/>
  <c r="AO152" i="11" s="1"/>
  <c r="AN133" i="11" a="1"/>
  <c r="AN133" i="11" s="1"/>
  <c r="X157" i="11" a="1"/>
  <c r="X157" i="11" s="1"/>
  <c r="AA143" i="11" a="1"/>
  <c r="AA143" i="11" s="1"/>
  <c r="AE154" i="11" a="1"/>
  <c r="AE154" i="11" s="1"/>
  <c r="M142" i="11" a="1"/>
  <c r="M142" i="11" s="1"/>
  <c r="D17" i="11" s="1"/>
  <c r="E17" i="11" s="1"/>
  <c r="AR139" i="11" a="1"/>
  <c r="AR139" i="11" s="1"/>
  <c r="U153" i="11" a="1"/>
  <c r="U153" i="11" s="1"/>
  <c r="R144" i="11" a="1"/>
  <c r="R144" i="11" s="1"/>
  <c r="AJ154" i="11" a="1"/>
  <c r="AJ154" i="11" s="1"/>
  <c r="AQ134" i="11" a="1"/>
  <c r="AQ134" i="11" s="1"/>
  <c r="AC131" i="11" a="1"/>
  <c r="AC131" i="11" s="1"/>
  <c r="AL133" i="11" a="1"/>
  <c r="AL133" i="11" s="1"/>
  <c r="AN163" i="11" a="1"/>
  <c r="AN163" i="11" s="1"/>
  <c r="AM162" i="11" a="1"/>
  <c r="AM162" i="11" s="1"/>
  <c r="AK154" i="11" a="1"/>
  <c r="AK154" i="11" s="1"/>
  <c r="AL161" i="11" a="1"/>
  <c r="AL161" i="11" s="1"/>
  <c r="S137" i="11" a="1"/>
  <c r="S137" i="11" s="1"/>
  <c r="S154" i="11" a="1"/>
  <c r="S154" i="11" s="1"/>
  <c r="K130" i="11" a="1"/>
  <c r="K130" i="11" s="1"/>
  <c r="B5" i="11" s="1"/>
  <c r="Z150" i="11" a="1"/>
  <c r="Z150" i="11" s="1"/>
  <c r="AG153" i="11" a="1"/>
  <c r="AG153" i="11" s="1"/>
  <c r="AI159" i="11" a="1"/>
  <c r="AI159" i="11" s="1"/>
  <c r="Y133" i="11" a="1"/>
  <c r="Y133" i="11" s="1"/>
  <c r="W136" i="11" a="1"/>
  <c r="W136" i="11" s="1"/>
  <c r="AR152" i="11" a="1"/>
  <c r="AR152" i="11" s="1"/>
  <c r="AK144" i="11" a="1"/>
  <c r="AK144" i="11" s="1"/>
  <c r="X130" i="11" a="1"/>
  <c r="X130" i="11" s="1"/>
  <c r="AL145" i="11" a="1"/>
  <c r="AL145" i="11" s="1"/>
  <c r="AS135" i="11" a="1"/>
  <c r="AS135" i="11" s="1"/>
  <c r="AK164" i="11" a="1"/>
  <c r="AK164" i="11" s="1"/>
  <c r="AJ137" i="11" a="1"/>
  <c r="AJ137" i="11" s="1"/>
  <c r="AN135" i="11" a="1"/>
  <c r="AN135" i="11" s="1"/>
  <c r="AA165" i="11" a="1"/>
  <c r="AA165" i="11" s="1"/>
  <c r="Y160" i="11" a="1"/>
  <c r="Y160" i="11" s="1"/>
  <c r="AJ164" i="11" a="1"/>
  <c r="AJ164" i="11" s="1"/>
  <c r="L151" i="11" a="1"/>
  <c r="L151" i="11" s="1"/>
  <c r="C26" i="11" s="1"/>
  <c r="AH161" i="11" a="1"/>
  <c r="AH161" i="11" s="1"/>
  <c r="AM152" i="11" a="1"/>
  <c r="AM152" i="11" s="1"/>
  <c r="AM135" i="11" a="1"/>
  <c r="AM135" i="11" s="1"/>
  <c r="AE157" i="11" a="1"/>
  <c r="AE157" i="11" s="1"/>
  <c r="AI154" i="11" a="1"/>
  <c r="AI154" i="11" s="1"/>
  <c r="AS131" i="11" a="1"/>
  <c r="AS131" i="11" s="1"/>
  <c r="V159" i="11" a="1"/>
  <c r="V159" i="11" s="1"/>
  <c r="AH130" i="11" a="1"/>
  <c r="AH130" i="11" s="1"/>
  <c r="V136" i="11" a="1"/>
  <c r="V136" i="11" s="1"/>
  <c r="AM153" i="11" a="1"/>
  <c r="AM153" i="11" s="1"/>
  <c r="R154" i="11" a="1"/>
  <c r="R154" i="11" s="1"/>
  <c r="AA163" i="11" a="1"/>
  <c r="AA163" i="11" s="1"/>
  <c r="AJ144" i="11" a="1"/>
  <c r="AJ144" i="11" s="1"/>
  <c r="AP137" i="11" a="1"/>
  <c r="AP137" i="11" s="1"/>
  <c r="AQ140" i="11" a="1"/>
  <c r="AQ140" i="11" s="1"/>
  <c r="AS157" i="11" a="1"/>
  <c r="AS157" i="11" s="1"/>
  <c r="L139" i="11" a="1"/>
  <c r="L139" i="11" s="1"/>
  <c r="C14" i="11" s="1"/>
  <c r="AG158" i="11" a="1"/>
  <c r="AG158" i="11" s="1"/>
  <c r="AK131" i="11" a="1"/>
  <c r="AK131" i="11" s="1"/>
  <c r="AI158" i="11" a="1"/>
  <c r="AI158" i="11" s="1"/>
  <c r="AB164" i="11" a="1"/>
  <c r="AB164" i="11" s="1"/>
  <c r="AS161" i="11" a="1"/>
  <c r="AS161" i="11" s="1"/>
  <c r="X136" i="11" a="1"/>
  <c r="X136" i="11" s="1"/>
  <c r="AQ145" i="11" a="1"/>
  <c r="AQ145" i="11" s="1"/>
  <c r="Y157" i="11" a="1"/>
  <c r="Y157" i="11" s="1"/>
  <c r="AA136" i="11" a="1"/>
  <c r="AA136" i="11" s="1"/>
  <c r="K145" i="11" a="1"/>
  <c r="K145" i="11" s="1"/>
  <c r="B20" i="11" s="1"/>
  <c r="AC165" i="11" a="1"/>
  <c r="AC165" i="11" s="1"/>
  <c r="Y145" i="11" a="1"/>
  <c r="Y145" i="11" s="1"/>
  <c r="AG150" i="11" a="1"/>
  <c r="AG150" i="11" s="1"/>
  <c r="AK134" i="11" a="1"/>
  <c r="AK134" i="11" s="1"/>
  <c r="AS137" i="11" a="1"/>
  <c r="AS137" i="11" s="1"/>
  <c r="AM147" i="11" a="1"/>
  <c r="AM147" i="11" s="1"/>
  <c r="AR130" i="11" a="1"/>
  <c r="AR130" i="11" s="1"/>
  <c r="AF135" i="11" a="1"/>
  <c r="AF135" i="11" s="1"/>
  <c r="AR135" i="11" a="1"/>
  <c r="AR135" i="11" s="1"/>
  <c r="AR140" i="11" a="1"/>
  <c r="AR140" i="11" s="1"/>
  <c r="V130" i="11" a="1"/>
  <c r="V130" i="11" s="1"/>
  <c r="S134" i="11" a="1"/>
  <c r="S134" i="11" s="1"/>
  <c r="AD249" i="11" a="1"/>
  <c r="AD249" i="11" s="1"/>
  <c r="T24" i="13" s="1"/>
  <c r="Y252" i="11" a="1"/>
  <c r="Y252" i="11" s="1"/>
  <c r="O27" i="13" s="1"/>
  <c r="AH239" i="11" a="1"/>
  <c r="AH239" i="11" s="1"/>
  <c r="X14" i="13" s="1"/>
  <c r="AG245" i="11" a="1"/>
  <c r="AG245" i="11" s="1"/>
  <c r="W20" i="13" s="1"/>
  <c r="AE244" i="11" a="1"/>
  <c r="AE244" i="11" s="1"/>
  <c r="U19" i="13" s="1"/>
  <c r="V249" i="11" a="1"/>
  <c r="V249" i="11" s="1"/>
  <c r="L24" i="13" s="1"/>
  <c r="V267" i="11" a="1"/>
  <c r="V267" i="11" s="1"/>
  <c r="AK264" i="11" a="1"/>
  <c r="AK264" i="11" s="1"/>
  <c r="AA45" i="13" s="1"/>
  <c r="AE261" i="11" a="1"/>
  <c r="AE261" i="11" s="1"/>
  <c r="U42" i="13" s="1"/>
  <c r="AA253" i="11" a="1"/>
  <c r="AA253" i="11" s="1"/>
  <c r="Q28" i="13" s="1"/>
  <c r="W232" i="11" a="1"/>
  <c r="W232" i="11" s="1"/>
  <c r="M7" i="13" s="1"/>
  <c r="AL261" i="11" a="1"/>
  <c r="AL261" i="11" s="1"/>
  <c r="AB42" i="13" s="1"/>
  <c r="L258" i="11" a="1"/>
  <c r="L258" i="11" s="1"/>
  <c r="B39" i="13" s="1"/>
  <c r="A39" i="13" s="1"/>
  <c r="AL247" i="11" a="1"/>
  <c r="AL247" i="11" s="1"/>
  <c r="AB22" i="13" s="1"/>
  <c r="AD257" i="11" a="1"/>
  <c r="AD257" i="11" s="1"/>
  <c r="T38" i="13" s="1"/>
  <c r="U234" i="11" a="1"/>
  <c r="U234" i="11" s="1"/>
  <c r="K9" i="13" s="1"/>
  <c r="AS245" i="11" a="1"/>
  <c r="AS245" i="11" s="1"/>
  <c r="AI20" i="13" s="1"/>
  <c r="AQ257" i="11" a="1"/>
  <c r="AQ257" i="11" s="1"/>
  <c r="AG38" i="13" s="1"/>
  <c r="AK263" i="11" a="1"/>
  <c r="AK263" i="11" s="1"/>
  <c r="AA44" i="13" s="1"/>
  <c r="X249" i="11" a="1"/>
  <c r="X249" i="11" s="1"/>
  <c r="N24" i="13" s="1"/>
  <c r="AN239" i="11" a="1"/>
  <c r="AN239" i="11" s="1"/>
  <c r="AD14" i="13" s="1"/>
  <c r="AM261" i="11" a="1"/>
  <c r="AM261" i="11" s="1"/>
  <c r="AC42" i="13" s="1"/>
  <c r="T249" i="11" a="1"/>
  <c r="T249" i="11" s="1"/>
  <c r="J24" i="13" s="1"/>
  <c r="AS247" i="11" a="1"/>
  <c r="AS247" i="11" s="1"/>
  <c r="AI22" i="13" s="1"/>
  <c r="AM257" i="11" a="1"/>
  <c r="AM257" i="11" s="1"/>
  <c r="AC38" i="13" s="1"/>
  <c r="AE231" i="11" a="1"/>
  <c r="AE231" i="11" s="1"/>
  <c r="AG251" i="11" a="1"/>
  <c r="AG251" i="11" s="1"/>
  <c r="W26" i="13" s="1"/>
  <c r="AG236" i="11" a="1"/>
  <c r="AG236" i="11" s="1"/>
  <c r="W11" i="13" s="1"/>
  <c r="R232" i="11" a="1"/>
  <c r="R232" i="11" s="1"/>
  <c r="H7" i="13" s="1"/>
  <c r="AO240" i="11" a="1"/>
  <c r="AO240" i="11" s="1"/>
  <c r="AE15" i="13" s="1"/>
  <c r="W237" i="11" a="1"/>
  <c r="W237" i="11" s="1"/>
  <c r="M12" i="13" s="1"/>
  <c r="AP253" i="11" a="1"/>
  <c r="AP253" i="11" s="1"/>
  <c r="AF28" i="13" s="1"/>
  <c r="W253" i="11" a="1"/>
  <c r="W253" i="11" s="1"/>
  <c r="M28" i="13" s="1"/>
  <c r="AC251" i="11" a="1"/>
  <c r="AC251" i="11" s="1"/>
  <c r="S26" i="13" s="1"/>
  <c r="AK256" i="11" a="1"/>
  <c r="AK256" i="11" s="1"/>
  <c r="AA37" i="13" s="1"/>
  <c r="L240" i="11" a="1"/>
  <c r="L240" i="11" s="1"/>
  <c r="B15" i="13" s="1"/>
  <c r="AC264" i="11" a="1"/>
  <c r="AC264" i="11" s="1"/>
  <c r="S45" i="13" s="1"/>
  <c r="AF246" i="11" a="1"/>
  <c r="AF246" i="11" s="1"/>
  <c r="V21" i="13" s="1"/>
  <c r="AC233" i="11" a="1"/>
  <c r="AC233" i="11" s="1"/>
  <c r="S8" i="13" s="1"/>
  <c r="AN246" i="11" a="1"/>
  <c r="AN246" i="11" s="1"/>
  <c r="AD21" i="13" s="1"/>
  <c r="AA247" i="11" a="1"/>
  <c r="AA247" i="11" s="1"/>
  <c r="Q22" i="13" s="1"/>
  <c r="AK253" i="11" a="1"/>
  <c r="AK253" i="11" s="1"/>
  <c r="AA28" i="13" s="1"/>
  <c r="AM243" i="11" a="1"/>
  <c r="AM243" i="11" s="1"/>
  <c r="AC18" i="13" s="1"/>
  <c r="AC249" i="11" a="1"/>
  <c r="AC249" i="11" s="1"/>
  <c r="S24" i="13" s="1"/>
  <c r="AM258" i="11" a="1"/>
  <c r="AM258" i="11" s="1"/>
  <c r="AC39" i="13" s="1"/>
  <c r="AB251" i="11" a="1"/>
  <c r="AB251" i="11" s="1"/>
  <c r="R26" i="13" s="1"/>
  <c r="AR256" i="11" a="1"/>
  <c r="AR256" i="11" s="1"/>
  <c r="AH37" i="13" s="1"/>
  <c r="AG242" i="11" a="1"/>
  <c r="AG242" i="11" s="1"/>
  <c r="W17" i="13" s="1"/>
  <c r="W231" i="11" a="1"/>
  <c r="W231" i="11" s="1"/>
  <c r="S248" i="11" a="1"/>
  <c r="S248" i="11" s="1"/>
  <c r="I23" i="13" s="1"/>
  <c r="AB267" i="11" a="1"/>
  <c r="AB267" i="11" s="1"/>
  <c r="U263" i="11" a="1"/>
  <c r="U263" i="11" s="1"/>
  <c r="K44" i="13" s="1"/>
  <c r="AN234" i="11" a="1"/>
  <c r="AN234" i="11" s="1"/>
  <c r="AD9" i="13" s="1"/>
  <c r="Z248" i="11" a="1"/>
  <c r="Z248" i="11" s="1"/>
  <c r="P23" i="13" s="1"/>
  <c r="AK232" i="11" a="1"/>
  <c r="AK232" i="11" s="1"/>
  <c r="AA7" i="13" s="1"/>
  <c r="U266" i="11" a="1"/>
  <c r="U266" i="11" s="1"/>
  <c r="K47" i="13" s="1"/>
  <c r="AQ266" i="11" a="1"/>
  <c r="AQ266" i="11" s="1"/>
  <c r="AG47" i="13" s="1"/>
  <c r="W263" i="11" a="1"/>
  <c r="W263" i="11" s="1"/>
  <c r="M44" i="13" s="1"/>
  <c r="AR254" i="11" a="1"/>
  <c r="AR254" i="11" s="1"/>
  <c r="AH29" i="13" s="1"/>
  <c r="AP256" i="11" a="1"/>
  <c r="AP256" i="11" s="1"/>
  <c r="AF37" i="13" s="1"/>
  <c r="AK244" i="11" a="1"/>
  <c r="AK244" i="11" s="1"/>
  <c r="AA19" i="13" s="1"/>
  <c r="U267" i="11" a="1"/>
  <c r="U267" i="11" s="1"/>
  <c r="AO244" i="11" a="1"/>
  <c r="AO244" i="11" s="1"/>
  <c r="AE19" i="13" s="1"/>
  <c r="AR240" i="11" a="1"/>
  <c r="AR240" i="11" s="1"/>
  <c r="AH15" i="13" s="1"/>
  <c r="AH237" i="11" a="1"/>
  <c r="AH237" i="11" s="1"/>
  <c r="X12" i="13" s="1"/>
  <c r="AS241" i="11" a="1"/>
  <c r="AS241" i="11" s="1"/>
  <c r="AI16" i="13" s="1"/>
  <c r="AQ231" i="11" a="1"/>
  <c r="AQ231" i="11" s="1"/>
  <c r="AS242" i="11" a="1"/>
  <c r="AS242" i="11" s="1"/>
  <c r="AI17" i="13" s="1"/>
  <c r="AH261" i="11" a="1"/>
  <c r="AH261" i="11" s="1"/>
  <c r="X42" i="13" s="1"/>
  <c r="AB263" i="11" a="1"/>
  <c r="AB263" i="11" s="1"/>
  <c r="R44" i="13" s="1"/>
  <c r="AG266" i="11" a="1"/>
  <c r="AG266" i="11" s="1"/>
  <c r="W47" i="13" s="1"/>
  <c r="AO255" i="11" a="1"/>
  <c r="AO255" i="11" s="1"/>
  <c r="AE36" i="13" s="1"/>
  <c r="W252" i="11" a="1"/>
  <c r="W252" i="11" s="1"/>
  <c r="M27" i="13" s="1"/>
  <c r="AJ246" i="11" a="1"/>
  <c r="AJ246" i="11" s="1"/>
  <c r="Z21" i="13" s="1"/>
  <c r="AH243" i="11" a="1"/>
  <c r="AH243" i="11" s="1"/>
  <c r="X18" i="13" s="1"/>
  <c r="AO242" i="11" a="1"/>
  <c r="AO242" i="11" s="1"/>
  <c r="AE17" i="13" s="1"/>
  <c r="AO260" i="11" a="1"/>
  <c r="AO260" i="11" s="1"/>
  <c r="AE41" i="13" s="1"/>
  <c r="AQ253" i="11" a="1"/>
  <c r="AQ253" i="11" s="1"/>
  <c r="AG28" i="13" s="1"/>
  <c r="AD265" i="11" a="1"/>
  <c r="AD265" i="11" s="1"/>
  <c r="T46" i="13" s="1"/>
  <c r="AP259" i="11" a="1"/>
  <c r="AP259" i="11" s="1"/>
  <c r="AF40" i="13" s="1"/>
  <c r="AI234" i="11" a="1"/>
  <c r="AI234" i="11" s="1"/>
  <c r="Y9" i="13" s="1"/>
  <c r="AM256" i="11" a="1"/>
  <c r="AM256" i="11" s="1"/>
  <c r="AC37" i="13" s="1"/>
  <c r="AB257" i="11" a="1"/>
  <c r="AB257" i="11" s="1"/>
  <c r="R38" i="13" s="1"/>
  <c r="AJ267" i="11" a="1"/>
  <c r="AJ267" i="11" s="1"/>
  <c r="K234" i="11" a="1"/>
  <c r="K234" i="11" s="1"/>
  <c r="AC261" i="11" a="1"/>
  <c r="AC261" i="11" s="1"/>
  <c r="S42" i="13" s="1"/>
  <c r="W240" i="11" a="1"/>
  <c r="W240" i="11" s="1"/>
  <c r="M15" i="13" s="1"/>
  <c r="Z260" i="11" a="1"/>
  <c r="Z260" i="11" s="1"/>
  <c r="P41" i="13" s="1"/>
  <c r="S258" i="11" a="1"/>
  <c r="S258" i="11" s="1"/>
  <c r="I39" i="13" s="1"/>
  <c r="AB237" i="11" a="1"/>
  <c r="AB237" i="11" s="1"/>
  <c r="R12" i="13" s="1"/>
  <c r="AP249" i="11" a="1"/>
  <c r="AP249" i="11" s="1"/>
  <c r="AF24" i="13" s="1"/>
  <c r="AK243" i="11" a="1"/>
  <c r="AK243" i="11" s="1"/>
  <c r="AA18" i="13" s="1"/>
  <c r="AD260" i="11" a="1"/>
  <c r="AD260" i="11" s="1"/>
  <c r="T41" i="13" s="1"/>
  <c r="U254" i="11" a="1"/>
  <c r="U254" i="11" s="1"/>
  <c r="K29" i="13" s="1"/>
  <c r="AB254" i="11" a="1"/>
  <c r="AB254" i="11" s="1"/>
  <c r="R29" i="13" s="1"/>
  <c r="AL258" i="11" a="1"/>
  <c r="AL258" i="11" s="1"/>
  <c r="AB39" i="13" s="1"/>
  <c r="X258" i="11" a="1"/>
  <c r="X258" i="11" s="1"/>
  <c r="N39" i="13" s="1"/>
  <c r="AH244" i="11" a="1"/>
  <c r="AH244" i="11" s="1"/>
  <c r="X19" i="13" s="1"/>
  <c r="AH266" i="11" a="1"/>
  <c r="AH266" i="11" s="1"/>
  <c r="X47" i="13" s="1"/>
  <c r="Y233" i="11" a="1"/>
  <c r="Y233" i="11" s="1"/>
  <c r="O8" i="13" s="1"/>
  <c r="AD242" i="11" a="1"/>
  <c r="AD242" i="11" s="1"/>
  <c r="T17" i="13" s="1"/>
  <c r="AJ265" i="11" a="1"/>
  <c r="AJ265" i="11" s="1"/>
  <c r="Z46" i="13" s="1"/>
  <c r="X252" i="11" a="1"/>
  <c r="X252" i="11" s="1"/>
  <c r="N27" i="13" s="1"/>
  <c r="AS244" i="11" a="1"/>
  <c r="AS244" i="11" s="1"/>
  <c r="AI19" i="13" s="1"/>
  <c r="T231" i="11" a="1"/>
  <c r="T231" i="11" s="1"/>
  <c r="W243" i="11" a="1"/>
  <c r="W243" i="11" s="1"/>
  <c r="M18" i="13" s="1"/>
  <c r="AF244" i="11" a="1"/>
  <c r="AF244" i="11" s="1"/>
  <c r="V19" i="13" s="1"/>
  <c r="Z241" i="11" a="1"/>
  <c r="Z241" i="11" s="1"/>
  <c r="P16" i="13" s="1"/>
  <c r="AH238" i="11" a="1"/>
  <c r="AH238" i="11" s="1"/>
  <c r="X13" i="13" s="1"/>
  <c r="AA260" i="11" a="1"/>
  <c r="AA260" i="11" s="1"/>
  <c r="Q41" i="13" s="1"/>
  <c r="S239" i="11" a="1"/>
  <c r="S239" i="11" s="1"/>
  <c r="I14" i="13" s="1"/>
  <c r="AS236" i="11" a="1"/>
  <c r="AS236" i="11" s="1"/>
  <c r="AI11" i="13" s="1"/>
  <c r="AS237" i="11" a="1"/>
  <c r="AS237" i="11" s="1"/>
  <c r="AI12" i="13" s="1"/>
  <c r="AL239" i="11" a="1"/>
  <c r="AL239" i="11" s="1"/>
  <c r="AB14" i="13" s="1"/>
  <c r="AM249" i="11" a="1"/>
  <c r="AM249" i="11" s="1"/>
  <c r="AC24" i="13" s="1"/>
  <c r="U258" i="11" a="1"/>
  <c r="U258" i="11" s="1"/>
  <c r="K39" i="13" s="1"/>
  <c r="U257" i="11" a="1"/>
  <c r="U257" i="11" s="1"/>
  <c r="K38" i="13" s="1"/>
  <c r="L242" i="11" a="1"/>
  <c r="L242" i="11" s="1"/>
  <c r="B17" i="13" s="1"/>
  <c r="AC266" i="11" a="1"/>
  <c r="AC266" i="11" s="1"/>
  <c r="S47" i="13" s="1"/>
  <c r="AG231" i="11" a="1"/>
  <c r="AG231" i="11" s="1"/>
  <c r="AP258" i="11" a="1"/>
  <c r="AP258" i="11" s="1"/>
  <c r="AF39" i="13" s="1"/>
  <c r="AI257" i="11" a="1"/>
  <c r="AI257" i="11" s="1"/>
  <c r="Y38" i="13" s="1"/>
  <c r="AC244" i="11" a="1"/>
  <c r="AC244" i="11" s="1"/>
  <c r="S19" i="13" s="1"/>
  <c r="AK233" i="11" a="1"/>
  <c r="AK233" i="11" s="1"/>
  <c r="AA8" i="13" s="1"/>
  <c r="AS255" i="11" a="1"/>
  <c r="AS255" i="11" s="1"/>
  <c r="AI36" i="13" s="1"/>
  <c r="S251" i="11" a="1"/>
  <c r="S251" i="11" s="1"/>
  <c r="I26" i="13" s="1"/>
  <c r="AO266" i="11" a="1"/>
  <c r="AO266" i="11" s="1"/>
  <c r="AE47" i="13" s="1"/>
  <c r="AI265" i="11" a="1"/>
  <c r="AI265" i="11" s="1"/>
  <c r="Y46" i="13" s="1"/>
  <c r="T267" i="11" a="1"/>
  <c r="T267" i="11" s="1"/>
  <c r="AH248" i="11" a="1"/>
  <c r="AH248" i="11" s="1"/>
  <c r="X23" i="13" s="1"/>
  <c r="K264" i="11" a="1"/>
  <c r="K264" i="11" s="1"/>
  <c r="AS260" i="11" a="1"/>
  <c r="AS260" i="11" s="1"/>
  <c r="AI41" i="13" s="1"/>
  <c r="V257" i="11" a="1"/>
  <c r="V257" i="11" s="1"/>
  <c r="L38" i="13" s="1"/>
  <c r="R264" i="11" a="1"/>
  <c r="R264" i="11" s="1"/>
  <c r="H45" i="13" s="1"/>
  <c r="AS233" i="11" a="1"/>
  <c r="AS233" i="11" s="1"/>
  <c r="AI8" i="13" s="1"/>
  <c r="V241" i="11" a="1"/>
  <c r="V241" i="11" s="1"/>
  <c r="L16" i="13" s="1"/>
  <c r="V243" i="11" a="1"/>
  <c r="V243" i="11" s="1"/>
  <c r="L18" i="13" s="1"/>
  <c r="V265" i="11" a="1"/>
  <c r="V265" i="11" s="1"/>
  <c r="L46" i="13" s="1"/>
  <c r="AQ235" i="11" a="1"/>
  <c r="AQ235" i="11" s="1"/>
  <c r="AG10" i="13" s="1"/>
  <c r="L249" i="11" a="1"/>
  <c r="L249" i="11" s="1"/>
  <c r="B24" i="13" s="1"/>
  <c r="AA242" i="11" a="1"/>
  <c r="AA242" i="11" s="1"/>
  <c r="Q17" i="13" s="1"/>
  <c r="AQ242" i="11" a="1"/>
  <c r="AQ242" i="11" s="1"/>
  <c r="AG17" i="13" s="1"/>
  <c r="L255" i="11" a="1"/>
  <c r="L255" i="11" s="1"/>
  <c r="B36" i="13" s="1"/>
  <c r="R241" i="11" a="1"/>
  <c r="R241" i="11" s="1"/>
  <c r="H16" i="13" s="1"/>
  <c r="AR245" i="11" a="1"/>
  <c r="AR245" i="11" s="1"/>
  <c r="AH20" i="13" s="1"/>
  <c r="AM245" i="11" a="1"/>
  <c r="AM245" i="11" s="1"/>
  <c r="AC20" i="13" s="1"/>
  <c r="AJ244" i="11" a="1"/>
  <c r="AJ244" i="11" s="1"/>
  <c r="Z19" i="13" s="1"/>
  <c r="S240" i="11" a="1"/>
  <c r="S240" i="11" s="1"/>
  <c r="I15" i="13" s="1"/>
  <c r="AC247" i="11" a="1"/>
  <c r="AC247" i="11" s="1"/>
  <c r="S22" i="13" s="1"/>
  <c r="M262" i="11" a="1"/>
  <c r="M262" i="11" s="1"/>
  <c r="C43" i="13" s="1"/>
  <c r="D43" i="13" s="1"/>
  <c r="U240" i="11" a="1"/>
  <c r="U240" i="11" s="1"/>
  <c r="K15" i="13" s="1"/>
  <c r="R254" i="11" a="1"/>
  <c r="R254" i="11" s="1"/>
  <c r="H29" i="13" s="1"/>
  <c r="AH265" i="11" a="1"/>
  <c r="AH265" i="11" s="1"/>
  <c r="X46" i="13" s="1"/>
  <c r="V258" i="11" a="1"/>
  <c r="V258" i="11" s="1"/>
  <c r="L39" i="13" s="1"/>
  <c r="X267" i="11" a="1"/>
  <c r="X267" i="11" s="1"/>
  <c r="AR261" i="11" a="1"/>
  <c r="AR261" i="11" s="1"/>
  <c r="AH42" i="13" s="1"/>
  <c r="K236" i="11" a="1"/>
  <c r="K236" i="11" s="1"/>
  <c r="AE258" i="11" a="1"/>
  <c r="AE258" i="11" s="1"/>
  <c r="U39" i="13" s="1"/>
  <c r="Y261" i="11" a="1"/>
  <c r="Y261" i="11" s="1"/>
  <c r="O42" i="13" s="1"/>
  <c r="AD255" i="11" a="1"/>
  <c r="AD255" i="11" s="1"/>
  <c r="T36" i="13" s="1"/>
  <c r="T252" i="11" a="1"/>
  <c r="T252" i="11" s="1"/>
  <c r="J27" i="13" s="1"/>
  <c r="AF261" i="11" a="1"/>
  <c r="AF261" i="11" s="1"/>
  <c r="V42" i="13" s="1"/>
  <c r="AB264" i="11" a="1"/>
  <c r="AB264" i="11" s="1"/>
  <c r="R45" i="13" s="1"/>
  <c r="AD241" i="11" a="1"/>
  <c r="AD241" i="11" s="1"/>
  <c r="T16" i="13" s="1"/>
  <c r="AL251" i="11" a="1"/>
  <c r="AL251" i="11" s="1"/>
  <c r="AB26" i="13" s="1"/>
  <c r="L257" i="11" a="1"/>
  <c r="L257" i="11" s="1"/>
  <c r="B38" i="13" s="1"/>
  <c r="A38" i="13" s="1"/>
  <c r="AK242" i="11" a="1"/>
  <c r="AK242" i="11" s="1"/>
  <c r="AA17" i="13" s="1"/>
  <c r="X244" i="11" a="1"/>
  <c r="X244" i="11" s="1"/>
  <c r="N19" i="13" s="1"/>
  <c r="AM252" i="11" a="1"/>
  <c r="AM252" i="11" s="1"/>
  <c r="AC27" i="13" s="1"/>
  <c r="Z236" i="11" a="1"/>
  <c r="Z236" i="11" s="1"/>
  <c r="P11" i="13" s="1"/>
  <c r="Y246" i="11" a="1"/>
  <c r="Y246" i="11" s="1"/>
  <c r="O21" i="13" s="1"/>
  <c r="AG250" i="11" a="1"/>
  <c r="AG250" i="11" s="1"/>
  <c r="W25" i="13" s="1"/>
  <c r="AJ243" i="11" a="1"/>
  <c r="AJ243" i="11" s="1"/>
  <c r="Z18" i="13" s="1"/>
  <c r="AI264" i="11" a="1"/>
  <c r="AI264" i="11" s="1"/>
  <c r="Y45" i="13" s="1"/>
  <c r="K259" i="11" a="1"/>
  <c r="K259" i="11" s="1"/>
  <c r="AL234" i="11" a="1"/>
  <c r="AL234" i="11" s="1"/>
  <c r="AB9" i="13" s="1"/>
  <c r="Y254" i="11" a="1"/>
  <c r="Y254" i="11" s="1"/>
  <c r="O29" i="13" s="1"/>
  <c r="L231" i="11" a="1"/>
  <c r="L231" i="11" s="1"/>
  <c r="S257" i="11" a="1"/>
  <c r="S257" i="11" s="1"/>
  <c r="I38" i="13" s="1"/>
  <c r="AO251" i="11" a="1"/>
  <c r="AO251" i="11" s="1"/>
  <c r="AE26" i="13" s="1"/>
  <c r="AS250" i="11" a="1"/>
  <c r="AS250" i="11" s="1"/>
  <c r="AI25" i="13" s="1"/>
  <c r="Y258" i="11" a="1"/>
  <c r="Y258" i="11" s="1"/>
  <c r="O39" i="13" s="1"/>
  <c r="AB235" i="11" a="1"/>
  <c r="AB235" i="11" s="1"/>
  <c r="R10" i="13" s="1"/>
  <c r="AB253" i="11" a="1"/>
  <c r="AB253" i="11" s="1"/>
  <c r="R28" i="13" s="1"/>
  <c r="R263" i="11" a="1"/>
  <c r="R263" i="11" s="1"/>
  <c r="H44" i="13" s="1"/>
  <c r="Y245" i="11" a="1"/>
  <c r="Y245" i="11" s="1"/>
  <c r="O20" i="13" s="1"/>
  <c r="AA235" i="11" a="1"/>
  <c r="AA235" i="11" s="1"/>
  <c r="Q10" i="13" s="1"/>
  <c r="K262" i="11" a="1"/>
  <c r="K262" i="11" s="1"/>
  <c r="AF243" i="11" a="1"/>
  <c r="AF243" i="11" s="1"/>
  <c r="V18" i="13" s="1"/>
  <c r="X243" i="11" a="1"/>
  <c r="X243" i="11" s="1"/>
  <c r="N18" i="13" s="1"/>
  <c r="AM260" i="11" a="1"/>
  <c r="AM260" i="11" s="1"/>
  <c r="AC41" i="13" s="1"/>
  <c r="M257" i="11" a="1"/>
  <c r="M257" i="11" s="1"/>
  <c r="C38" i="13" s="1"/>
  <c r="D38" i="13" s="1"/>
  <c r="R237" i="11" a="1"/>
  <c r="R237" i="11" s="1"/>
  <c r="H12" i="13" s="1"/>
  <c r="S246" i="11" a="1"/>
  <c r="S246" i="11" s="1"/>
  <c r="I21" i="13" s="1"/>
  <c r="AP248" i="11" a="1"/>
  <c r="AP248" i="11" s="1"/>
  <c r="AF23" i="13" s="1"/>
  <c r="AB239" i="11" a="1"/>
  <c r="AB239" i="11" s="1"/>
  <c r="R14" i="13" s="1"/>
  <c r="AJ234" i="11" a="1"/>
  <c r="AJ234" i="11" s="1"/>
  <c r="Z9" i="13" s="1"/>
  <c r="AJ241" i="11" a="1"/>
  <c r="AJ241" i="11" s="1"/>
  <c r="Z16" i="13" s="1"/>
  <c r="U242" i="11" a="1"/>
  <c r="U242" i="11" s="1"/>
  <c r="K17" i="13" s="1"/>
  <c r="Y256" i="11" a="1"/>
  <c r="Y256" i="11" s="1"/>
  <c r="O37" i="13" s="1"/>
  <c r="AR258" i="11" a="1"/>
  <c r="AR258" i="11" s="1"/>
  <c r="AH39" i="13" s="1"/>
  <c r="M264" i="11" a="1"/>
  <c r="M264" i="11" s="1"/>
  <c r="C45" i="13" s="1"/>
  <c r="D45" i="13" s="1"/>
  <c r="AA265" i="11" a="1"/>
  <c r="AA265" i="11" s="1"/>
  <c r="Q46" i="13" s="1"/>
  <c r="K243" i="11" a="1"/>
  <c r="K243" i="11" s="1"/>
  <c r="W256" i="11" a="1"/>
  <c r="W256" i="11" s="1"/>
  <c r="M37" i="13" s="1"/>
  <c r="U256" i="11" a="1"/>
  <c r="U256" i="11" s="1"/>
  <c r="K37" i="13" s="1"/>
  <c r="S242" i="11" a="1"/>
  <c r="S242" i="11" s="1"/>
  <c r="I17" i="13" s="1"/>
  <c r="AG263" i="11" a="1"/>
  <c r="AG263" i="11" s="1"/>
  <c r="W44" i="13" s="1"/>
  <c r="AO236" i="11" a="1"/>
  <c r="AO236" i="11" s="1"/>
  <c r="AE11" i="13" s="1"/>
  <c r="AD267" i="11" a="1"/>
  <c r="AD267" i="11" s="1"/>
  <c r="AM250" i="11" a="1"/>
  <c r="AM250" i="11" s="1"/>
  <c r="AC25" i="13" s="1"/>
  <c r="AI258" i="11" a="1"/>
  <c r="AI258" i="11" s="1"/>
  <c r="Y39" i="13" s="1"/>
  <c r="R235" i="11" a="1"/>
  <c r="R235" i="11" s="1"/>
  <c r="H10" i="13" s="1"/>
  <c r="AL240" i="11" a="1"/>
  <c r="AL240" i="11" s="1"/>
  <c r="AB15" i="13" s="1"/>
  <c r="AE264" i="11" a="1"/>
  <c r="AE264" i="11" s="1"/>
  <c r="U45" i="13" s="1"/>
  <c r="AF256" i="11" a="1"/>
  <c r="AF256" i="11" s="1"/>
  <c r="V37" i="13" s="1"/>
  <c r="AA258" i="11" a="1"/>
  <c r="AA258" i="11" s="1"/>
  <c r="Q39" i="13" s="1"/>
  <c r="Y264" i="11" a="1"/>
  <c r="Y264" i="11" s="1"/>
  <c r="O45" i="13" s="1"/>
  <c r="AO238" i="11" a="1"/>
  <c r="AO238" i="11" s="1"/>
  <c r="AE13" i="13" s="1"/>
  <c r="AH240" i="11" a="1"/>
  <c r="AH240" i="11" s="1"/>
  <c r="X15" i="13" s="1"/>
  <c r="AR244" i="11" a="1"/>
  <c r="AR244" i="11" s="1"/>
  <c r="AH19" i="13" s="1"/>
  <c r="X231" i="11" a="1"/>
  <c r="X231" i="11" s="1"/>
  <c r="L266" i="11" a="1"/>
  <c r="L266" i="11" s="1"/>
  <c r="B47" i="13" s="1"/>
  <c r="A47" i="13" s="1"/>
  <c r="S231" i="11" a="1"/>
  <c r="S231" i="11" s="1"/>
  <c r="AA267" i="11" a="1"/>
  <c r="AA267" i="11" s="1"/>
  <c r="AO235" i="11" a="1"/>
  <c r="AO235" i="11" s="1"/>
  <c r="AE10" i="13" s="1"/>
  <c r="AC256" i="11" a="1"/>
  <c r="AC256" i="11" s="1"/>
  <c r="S37" i="13" s="1"/>
  <c r="AC259" i="11" a="1"/>
  <c r="AC259" i="11" s="1"/>
  <c r="S40" i="13" s="1"/>
  <c r="T259" i="11" a="1"/>
  <c r="T259" i="11" s="1"/>
  <c r="J40" i="13" s="1"/>
  <c r="AN253" i="11" a="1"/>
  <c r="AN253" i="11" s="1"/>
  <c r="AD28" i="13" s="1"/>
  <c r="Y238" i="11" a="1"/>
  <c r="Y238" i="11" s="1"/>
  <c r="O13" i="13" s="1"/>
  <c r="AA252" i="11" a="1"/>
  <c r="AA252" i="11" s="1"/>
  <c r="Q27" i="13" s="1"/>
  <c r="X233" i="11" a="1"/>
  <c r="X233" i="11" s="1"/>
  <c r="N8" i="13" s="1"/>
  <c r="Z246" i="11" a="1"/>
  <c r="Z246" i="11" s="1"/>
  <c r="P21" i="13" s="1"/>
  <c r="W248" i="11" a="1"/>
  <c r="W248" i="11" s="1"/>
  <c r="M23" i="13" s="1"/>
  <c r="T242" i="11" a="1"/>
  <c r="T242" i="11" s="1"/>
  <c r="J17" i="13" s="1"/>
  <c r="AH256" i="11" a="1"/>
  <c r="AH256" i="11" s="1"/>
  <c r="X37" i="13" s="1"/>
  <c r="AP265" i="11" a="1"/>
  <c r="AP265" i="11" s="1"/>
  <c r="AF46" i="13" s="1"/>
  <c r="AP246" i="11" a="1"/>
  <c r="AP246" i="11" s="1"/>
  <c r="AF21" i="13" s="1"/>
  <c r="AL236" i="11" a="1"/>
  <c r="AL236" i="11" s="1"/>
  <c r="AB11" i="13" s="1"/>
  <c r="AF234" i="11" a="1"/>
  <c r="AF234" i="11" s="1"/>
  <c r="V9" i="13" s="1"/>
  <c r="T262" i="11" a="1"/>
  <c r="T262" i="11" s="1"/>
  <c r="J43" i="13" s="1"/>
  <c r="AO249" i="11" a="1"/>
  <c r="AO249" i="11" s="1"/>
  <c r="AE24" i="13" s="1"/>
  <c r="L253" i="11" a="1"/>
  <c r="L253" i="11" s="1"/>
  <c r="B28" i="13" s="1"/>
  <c r="AJ238" i="11" a="1"/>
  <c r="AJ238" i="11" s="1"/>
  <c r="Z13" i="13" s="1"/>
  <c r="X264" i="11" a="1"/>
  <c r="X264" i="11" s="1"/>
  <c r="N45" i="13" s="1"/>
  <c r="X237" i="11" a="1"/>
  <c r="X237" i="11" s="1"/>
  <c r="N12" i="13" s="1"/>
  <c r="AC245" i="11" a="1"/>
  <c r="AC245" i="11" s="1"/>
  <c r="S20" i="13" s="1"/>
  <c r="AP238" i="11" a="1"/>
  <c r="AP238" i="11" s="1"/>
  <c r="AF13" i="13" s="1"/>
  <c r="T236" i="11" a="1"/>
  <c r="T236" i="11" s="1"/>
  <c r="J11" i="13" s="1"/>
  <c r="AH260" i="11" a="1"/>
  <c r="AH260" i="11" s="1"/>
  <c r="X41" i="13" s="1"/>
  <c r="S235" i="11" a="1"/>
  <c r="S235" i="11" s="1"/>
  <c r="I10" i="13" s="1"/>
  <c r="Y231" i="11" a="1"/>
  <c r="Y231" i="11" s="1"/>
  <c r="AL241" i="11" a="1"/>
  <c r="AL241" i="11" s="1"/>
  <c r="AB16" i="13" s="1"/>
  <c r="AB242" i="11" a="1"/>
  <c r="AB242" i="11" s="1"/>
  <c r="R17" i="13" s="1"/>
  <c r="AH258" i="11" a="1"/>
  <c r="AH258" i="11" s="1"/>
  <c r="X39" i="13" s="1"/>
  <c r="K244" i="11" a="1"/>
  <c r="K244" i="11" s="1"/>
  <c r="AP255" i="11" a="1"/>
  <c r="AP255" i="11" s="1"/>
  <c r="AF36" i="13" s="1"/>
  <c r="AI243" i="11" a="1"/>
  <c r="AI243" i="11" s="1"/>
  <c r="Y18" i="13" s="1"/>
  <c r="AD245" i="11" a="1"/>
  <c r="AD245" i="11" s="1"/>
  <c r="T20" i="13" s="1"/>
  <c r="AN258" i="11" a="1"/>
  <c r="AN258" i="11" s="1"/>
  <c r="AD39" i="13" s="1"/>
  <c r="Y250" i="11" a="1"/>
  <c r="Y250" i="11" s="1"/>
  <c r="O25" i="13" s="1"/>
  <c r="K232" i="11" a="1"/>
  <c r="K232" i="11" s="1"/>
  <c r="AR242" i="11" a="1"/>
  <c r="AR242" i="11" s="1"/>
  <c r="AH17" i="13" s="1"/>
  <c r="L241" i="11" a="1"/>
  <c r="L241" i="11" s="1"/>
  <c r="B16" i="13" s="1"/>
  <c r="AS248" i="11" a="1"/>
  <c r="AS248" i="11" s="1"/>
  <c r="AI23" i="13" s="1"/>
  <c r="M237" i="11" a="1"/>
  <c r="M237" i="11" s="1"/>
  <c r="C12" i="13" s="1"/>
  <c r="D12" i="13" s="1"/>
  <c r="AS267" i="11" a="1"/>
  <c r="AS267" i="11" s="1"/>
  <c r="AN242" i="11" a="1"/>
  <c r="AN242" i="11" s="1"/>
  <c r="AD17" i="13" s="1"/>
  <c r="AR263" i="11" a="1"/>
  <c r="AR263" i="11" s="1"/>
  <c r="AH44" i="13" s="1"/>
  <c r="V260" i="11" a="1"/>
  <c r="V260" i="11" s="1"/>
  <c r="L41" i="13" s="1"/>
  <c r="W235" i="11" a="1"/>
  <c r="W235" i="11" s="1"/>
  <c r="M10" i="13" s="1"/>
  <c r="X254" i="11" a="1"/>
  <c r="X254" i="11" s="1"/>
  <c r="N29" i="13" s="1"/>
  <c r="X255" i="11" a="1"/>
  <c r="X255" i="11" s="1"/>
  <c r="N36" i="13" s="1"/>
  <c r="AQ247" i="11" a="1"/>
  <c r="AQ247" i="11" s="1"/>
  <c r="AG22" i="13" s="1"/>
  <c r="AP231" i="11" a="1"/>
  <c r="AP231" i="11" s="1"/>
  <c r="AD244" i="11" a="1"/>
  <c r="AD244" i="11" s="1"/>
  <c r="T19" i="13" s="1"/>
  <c r="AI242" i="11" a="1"/>
  <c r="AI242" i="11" s="1"/>
  <c r="Y17" i="13" s="1"/>
  <c r="AA238" i="11" a="1"/>
  <c r="AA238" i="11" s="1"/>
  <c r="Q13" i="13" s="1"/>
  <c r="AJ250" i="11" a="1"/>
  <c r="AJ250" i="11" s="1"/>
  <c r="Z25" i="13" s="1"/>
  <c r="V239" i="11" a="1"/>
  <c r="V239" i="11" s="1"/>
  <c r="L14" i="13" s="1"/>
  <c r="AK255" i="11" a="1"/>
  <c r="AK255" i="11" s="1"/>
  <c r="AA36" i="13" s="1"/>
  <c r="AB245" i="11" a="1"/>
  <c r="AB245" i="11" s="1"/>
  <c r="R20" i="13" s="1"/>
  <c r="R238" i="11" a="1"/>
  <c r="R238" i="11" s="1"/>
  <c r="H13" i="13" s="1"/>
  <c r="Z252" i="11" a="1"/>
  <c r="Z252" i="11" s="1"/>
  <c r="P27" i="13" s="1"/>
  <c r="AS263" i="11" a="1"/>
  <c r="AS263" i="11" s="1"/>
  <c r="AI44" i="13" s="1"/>
  <c r="AH267" i="11" a="1"/>
  <c r="AH267" i="11" s="1"/>
  <c r="AM259" i="11" a="1"/>
  <c r="AM259" i="11" s="1"/>
  <c r="AC40" i="13" s="1"/>
  <c r="V242" i="11" a="1"/>
  <c r="V242" i="11" s="1"/>
  <c r="L17" i="13" s="1"/>
  <c r="AH246" i="11" a="1"/>
  <c r="AH246" i="11" s="1"/>
  <c r="X21" i="13" s="1"/>
  <c r="AP252" i="11" a="1"/>
  <c r="AP252" i="11" s="1"/>
  <c r="AF27" i="13" s="1"/>
  <c r="S252" i="11" a="1"/>
  <c r="S252" i="11" s="1"/>
  <c r="I27" i="13" s="1"/>
  <c r="AP235" i="11" a="1"/>
  <c r="AP235" i="11" s="1"/>
  <c r="AF10" i="13" s="1"/>
  <c r="AQ255" i="11" a="1"/>
  <c r="AQ255" i="11" s="1"/>
  <c r="AG36" i="13" s="1"/>
  <c r="M244" i="11" a="1"/>
  <c r="M244" i="11" s="1"/>
  <c r="C19" i="13" s="1"/>
  <c r="D19" i="13" s="1"/>
  <c r="U235" i="11" a="1"/>
  <c r="U235" i="11" s="1"/>
  <c r="K10" i="13" s="1"/>
  <c r="AN240" i="11" a="1"/>
  <c r="AN240" i="11" s="1"/>
  <c r="AD15" i="13" s="1"/>
  <c r="AE235" i="11" a="1"/>
  <c r="AE235" i="11" s="1"/>
  <c r="U10" i="13" s="1"/>
  <c r="AL267" i="11" a="1"/>
  <c r="AL267" i="11" s="1"/>
  <c r="W246" i="11" a="1"/>
  <c r="W246" i="11" s="1"/>
  <c r="M21" i="13" s="1"/>
  <c r="AS232" i="11" a="1"/>
  <c r="AS232" i="11" s="1"/>
  <c r="AI7" i="13" s="1"/>
  <c r="AI239" i="11" a="1"/>
  <c r="AI239" i="11" s="1"/>
  <c r="Y14" i="13" s="1"/>
  <c r="AO259" i="11" a="1"/>
  <c r="AO259" i="11" s="1"/>
  <c r="AE40" i="13" s="1"/>
  <c r="AF258" i="11" a="1"/>
  <c r="AF258" i="11" s="1"/>
  <c r="V39" i="13" s="1"/>
  <c r="AS239" i="11" a="1"/>
  <c r="AS239" i="11" s="1"/>
  <c r="AI14" i="13" s="1"/>
  <c r="Z267" i="11" a="1"/>
  <c r="Z267" i="11" s="1"/>
  <c r="AI255" i="11" a="1"/>
  <c r="AI255" i="11" s="1"/>
  <c r="Y36" i="13" s="1"/>
  <c r="AA264" i="11" a="1"/>
  <c r="AA264" i="11" s="1"/>
  <c r="Q45" i="13" s="1"/>
  <c r="L238" i="11" a="1"/>
  <c r="L238" i="11" s="1"/>
  <c r="B13" i="13" s="1"/>
  <c r="K263" i="11" a="1"/>
  <c r="K263" i="11" s="1"/>
  <c r="AE256" i="11" a="1"/>
  <c r="AE256" i="11" s="1"/>
  <c r="U37" i="13" s="1"/>
  <c r="AO256" i="11" a="1"/>
  <c r="AO256" i="11" s="1"/>
  <c r="AE37" i="13" s="1"/>
  <c r="AN264" i="11" a="1"/>
  <c r="AN264" i="11" s="1"/>
  <c r="AD45" i="13" s="1"/>
  <c r="T253" i="11" a="1"/>
  <c r="T253" i="11" s="1"/>
  <c r="J28" i="13" s="1"/>
  <c r="AA262" i="11" a="1"/>
  <c r="AA262" i="11" s="1"/>
  <c r="Q43" i="13" s="1"/>
  <c r="R246" i="11" a="1"/>
  <c r="R246" i="11" s="1"/>
  <c r="H21" i="13" s="1"/>
  <c r="AL255" i="11" a="1"/>
  <c r="AL255" i="11" s="1"/>
  <c r="AB36" i="13" s="1"/>
  <c r="AH241" i="11" a="1"/>
  <c r="AH241" i="11" s="1"/>
  <c r="X16" i="13" s="1"/>
  <c r="AP264" i="11" a="1"/>
  <c r="AP264" i="11" s="1"/>
  <c r="AF45" i="13" s="1"/>
  <c r="AE259" i="11" a="1"/>
  <c r="AE259" i="11" s="1"/>
  <c r="U40" i="13" s="1"/>
  <c r="M266" i="11" a="1"/>
  <c r="M266" i="11" s="1"/>
  <c r="C47" i="13" s="1"/>
  <c r="D47" i="13" s="1"/>
  <c r="V253" i="11" a="1"/>
  <c r="V253" i="11" s="1"/>
  <c r="L28" i="13" s="1"/>
  <c r="AF233" i="11" a="1"/>
  <c r="AF233" i="11" s="1"/>
  <c r="V8" i="13" s="1"/>
  <c r="X257" i="11" a="1"/>
  <c r="X257" i="11" s="1"/>
  <c r="N38" i="13" s="1"/>
  <c r="AI267" i="11" a="1"/>
  <c r="AI267" i="11" s="1"/>
  <c r="AE249" i="11" a="1"/>
  <c r="AE249" i="11" s="1"/>
  <c r="U24" i="13" s="1"/>
  <c r="AN256" i="11" a="1"/>
  <c r="AN256" i="11" s="1"/>
  <c r="AD37" i="13" s="1"/>
  <c r="AE266" i="11" a="1"/>
  <c r="AE266" i="11" s="1"/>
  <c r="U47" i="13" s="1"/>
  <c r="AG256" i="11" a="1"/>
  <c r="AG256" i="11" s="1"/>
  <c r="W37" i="13" s="1"/>
  <c r="Y257" i="11" a="1"/>
  <c r="Y257" i="11" s="1"/>
  <c r="O38" i="13" s="1"/>
  <c r="AE246" i="11" a="1"/>
  <c r="AE246" i="11" s="1"/>
  <c r="U21" i="13" s="1"/>
  <c r="AK236" i="11" a="1"/>
  <c r="AK236" i="11" s="1"/>
  <c r="AA11" i="13" s="1"/>
  <c r="X247" i="11" a="1"/>
  <c r="X247" i="11" s="1"/>
  <c r="N22" i="13" s="1"/>
  <c r="K256" i="11" a="1"/>
  <c r="K256" i="11" s="1"/>
  <c r="Y234" i="11" a="1"/>
  <c r="Y234" i="11" s="1"/>
  <c r="O9" i="13" s="1"/>
  <c r="M265" i="11" a="1"/>
  <c r="M265" i="11" s="1"/>
  <c r="C46" i="13" s="1"/>
  <c r="D46" i="13" s="1"/>
  <c r="R255" i="11" a="1"/>
  <c r="R255" i="11" s="1"/>
  <c r="H36" i="13" s="1"/>
  <c r="L265" i="11" a="1"/>
  <c r="L265" i="11" s="1"/>
  <c r="B46" i="13" s="1"/>
  <c r="A46" i="13" s="1"/>
  <c r="AL257" i="11" a="1"/>
  <c r="AL257" i="11" s="1"/>
  <c r="AB38" i="13" s="1"/>
  <c r="AD236" i="11" a="1"/>
  <c r="AD236" i="11" s="1"/>
  <c r="T11" i="13" s="1"/>
  <c r="T250" i="11" a="1"/>
  <c r="T250" i="11" s="1"/>
  <c r="J25" i="13" s="1"/>
  <c r="V234" i="11" a="1"/>
  <c r="V234" i="11" s="1"/>
  <c r="L9" i="13" s="1"/>
  <c r="AJ235" i="11" a="1"/>
  <c r="AJ235" i="11" s="1"/>
  <c r="Z10" i="13" s="1"/>
  <c r="AM255" i="11" a="1"/>
  <c r="AM255" i="11" s="1"/>
  <c r="AC36" i="13" s="1"/>
  <c r="AO263" i="11" a="1"/>
  <c r="AO263" i="11" s="1"/>
  <c r="AE44" i="13" s="1"/>
  <c r="AP263" i="11" a="1"/>
  <c r="AP263" i="11" s="1"/>
  <c r="AF44" i="13" s="1"/>
  <c r="AC231" i="11" a="1"/>
  <c r="AC231" i="11" s="1"/>
  <c r="AN262" i="11" a="1"/>
  <c r="AN262" i="11" s="1"/>
  <c r="AD43" i="13" s="1"/>
  <c r="AC246" i="11" a="1"/>
  <c r="AC246" i="11" s="1"/>
  <c r="S21" i="13" s="1"/>
  <c r="AO250" i="11" a="1"/>
  <c r="AO250" i="11" s="1"/>
  <c r="AE25" i="13" s="1"/>
  <c r="Y236" i="11" a="1"/>
  <c r="Y236" i="11" s="1"/>
  <c r="O11" i="13" s="1"/>
  <c r="U232" i="11" a="1"/>
  <c r="U232" i="11" s="1"/>
  <c r="K7" i="13" s="1"/>
  <c r="L234" i="11" a="1"/>
  <c r="L234" i="11" s="1"/>
  <c r="B9" i="13" s="1"/>
  <c r="AP239" i="11" a="1"/>
  <c r="AP239" i="11" s="1"/>
  <c r="AF14" i="13" s="1"/>
  <c r="V263" i="11" a="1"/>
  <c r="V263" i="11" s="1"/>
  <c r="L44" i="13" s="1"/>
  <c r="U241" i="11" a="1"/>
  <c r="U241" i="11" s="1"/>
  <c r="K16" i="13" s="1"/>
  <c r="U255" i="11" a="1"/>
  <c r="U255" i="11" s="1"/>
  <c r="K36" i="13" s="1"/>
  <c r="AS235" i="11" a="1"/>
  <c r="AS235" i="11" s="1"/>
  <c r="AI10" i="13" s="1"/>
  <c r="AC240" i="11" a="1"/>
  <c r="AC240" i="11" s="1"/>
  <c r="S15" i="13" s="1"/>
  <c r="AA234" i="11" a="1"/>
  <c r="AA234" i="11" s="1"/>
  <c r="Q9" i="13" s="1"/>
  <c r="AP237" i="11" a="1"/>
  <c r="AP237" i="11" s="1"/>
  <c r="AF12" i="13" s="1"/>
  <c r="AF250" i="11" a="1"/>
  <c r="AF250" i="11" s="1"/>
  <c r="V25" i="13" s="1"/>
  <c r="AH252" i="11" a="1"/>
  <c r="AH252" i="11" s="1"/>
  <c r="X27" i="13" s="1"/>
  <c r="AA237" i="11" a="1"/>
  <c r="AA237" i="11" s="1"/>
  <c r="Q12" i="13" s="1"/>
  <c r="K239" i="11" a="1"/>
  <c r="K239" i="11" s="1"/>
  <c r="K254" i="11" a="1"/>
  <c r="K254" i="11" s="1"/>
  <c r="Z235" i="11" a="1"/>
  <c r="Z235" i="11" s="1"/>
  <c r="P10" i="13" s="1"/>
  <c r="AP236" i="11" a="1"/>
  <c r="AP236" i="11" s="1"/>
  <c r="AF11" i="13" s="1"/>
  <c r="AE250" i="11" a="1"/>
  <c r="AE250" i="11" s="1"/>
  <c r="U25" i="13" s="1"/>
  <c r="AJ233" i="11" a="1"/>
  <c r="AJ233" i="11" s="1"/>
  <c r="Z8" i="13" s="1"/>
  <c r="Z240" i="11" a="1"/>
  <c r="Z240" i="11" s="1"/>
  <c r="P15" i="13" s="1"/>
  <c r="R231" i="11" a="1"/>
  <c r="R231" i="11" s="1"/>
  <c r="AI245" i="11" a="1"/>
  <c r="AI245" i="11" s="1"/>
  <c r="Y20" i="13" s="1"/>
  <c r="K260" i="11" a="1"/>
  <c r="K260" i="11" s="1"/>
  <c r="M232" i="11" a="1"/>
  <c r="M232" i="11" s="1"/>
  <c r="C7" i="13" s="1"/>
  <c r="D7" i="13" s="1"/>
  <c r="L256" i="11" a="1"/>
  <c r="L256" i="11" s="1"/>
  <c r="B37" i="13" s="1"/>
  <c r="A37" i="13" s="1"/>
  <c r="AO237" i="11" a="1"/>
  <c r="AO237" i="11" s="1"/>
  <c r="AE12" i="13" s="1"/>
  <c r="W265" i="11" a="1"/>
  <c r="W265" i="11" s="1"/>
  <c r="M46" i="13" s="1"/>
  <c r="T254" i="11" a="1"/>
  <c r="T254" i="11" s="1"/>
  <c r="J29" i="13" s="1"/>
  <c r="K235" i="11" a="1"/>
  <c r="K235" i="11" s="1"/>
  <c r="AQ252" i="11" a="1"/>
  <c r="AQ252" i="11" s="1"/>
  <c r="AG27" i="13" s="1"/>
  <c r="AP251" i="11" a="1"/>
  <c r="AP251" i="11" s="1"/>
  <c r="AF26" i="13" s="1"/>
  <c r="AJ255" i="11" a="1"/>
  <c r="AJ255" i="11" s="1"/>
  <c r="Z36" i="13" s="1"/>
  <c r="AG248" i="11" a="1"/>
  <c r="AG248" i="11" s="1"/>
  <c r="W23" i="13" s="1"/>
  <c r="Y248" i="11" a="1"/>
  <c r="Y248" i="11" s="1"/>
  <c r="O23" i="13" s="1"/>
  <c r="AI231" i="11" a="1"/>
  <c r="AI231" i="11" s="1"/>
  <c r="AJ253" i="11" a="1"/>
  <c r="AJ253" i="11" s="1"/>
  <c r="Z28" i="13" s="1"/>
  <c r="AH236" i="11" a="1"/>
  <c r="AH236" i="11" s="1"/>
  <c r="X11" i="13" s="1"/>
  <c r="V236" i="11" a="1"/>
  <c r="V236" i="11" s="1"/>
  <c r="L11" i="13" s="1"/>
  <c r="AJ231" i="11" a="1"/>
  <c r="AJ231" i="11" s="1"/>
  <c r="Z251" i="11" a="1"/>
  <c r="Z251" i="11" s="1"/>
  <c r="P26" i="13" s="1"/>
  <c r="AR234" i="11" a="1"/>
  <c r="AR234" i="11" s="1"/>
  <c r="AH9" i="13" s="1"/>
  <c r="AE234" i="11" a="1"/>
  <c r="AE234" i="11" s="1"/>
  <c r="U9" i="13" s="1"/>
  <c r="AA245" i="11" a="1"/>
  <c r="AA245" i="11" s="1"/>
  <c r="Q20" i="13" s="1"/>
  <c r="M238" i="11" a="1"/>
  <c r="M238" i="11" s="1"/>
  <c r="C13" i="13" s="1"/>
  <c r="D13" i="13" s="1"/>
  <c r="AJ260" i="11" a="1"/>
  <c r="AJ260" i="11" s="1"/>
  <c r="Z41" i="13" s="1"/>
  <c r="AN255" i="11" a="1"/>
  <c r="AN255" i="11" s="1"/>
  <c r="AD36" i="13" s="1"/>
  <c r="AL246" i="11" a="1"/>
  <c r="AL246" i="11" s="1"/>
  <c r="AB21" i="13" s="1"/>
  <c r="AF262" i="11" a="1"/>
  <c r="AF262" i="11" s="1"/>
  <c r="V43" i="13" s="1"/>
  <c r="L262" i="11" a="1"/>
  <c r="L262" i="11" s="1"/>
  <c r="B43" i="13" s="1"/>
  <c r="A43" i="13" s="1"/>
  <c r="AD264" i="11" a="1"/>
  <c r="AD264" i="11" s="1"/>
  <c r="T45" i="13" s="1"/>
  <c r="AJ245" i="11" a="1"/>
  <c r="AJ245" i="11" s="1"/>
  <c r="Z20" i="13" s="1"/>
  <c r="T264" i="11" a="1"/>
  <c r="T264" i="11" s="1"/>
  <c r="J45" i="13" s="1"/>
  <c r="AB265" i="11" a="1"/>
  <c r="AB265" i="11" s="1"/>
  <c r="R46" i="13" s="1"/>
  <c r="AE263" i="11" a="1"/>
  <c r="AE263" i="11" s="1"/>
  <c r="U44" i="13" s="1"/>
  <c r="AJ257" i="11" a="1"/>
  <c r="AJ257" i="11" s="1"/>
  <c r="Z38" i="13" s="1"/>
  <c r="AC265" i="11" a="1"/>
  <c r="AC265" i="11" s="1"/>
  <c r="S46" i="13" s="1"/>
  <c r="Z237" i="11" a="1"/>
  <c r="Z237" i="11" s="1"/>
  <c r="P12" i="13" s="1"/>
  <c r="V251" i="11" a="1"/>
  <c r="V251" i="11" s="1"/>
  <c r="L26" i="13" s="1"/>
  <c r="AJ232" i="11" a="1"/>
  <c r="AJ232" i="11" s="1"/>
  <c r="Z7" i="13" s="1"/>
  <c r="X256" i="11" a="1"/>
  <c r="X256" i="11" s="1"/>
  <c r="N37" i="13" s="1"/>
  <c r="AO234" i="11" a="1"/>
  <c r="AO234" i="11" s="1"/>
  <c r="AE9" i="13" s="1"/>
  <c r="AC248" i="11" a="1"/>
  <c r="AC248" i="11" s="1"/>
  <c r="S23" i="13" s="1"/>
  <c r="S241" i="11" a="1"/>
  <c r="S241" i="11" s="1"/>
  <c r="I16" i="13" s="1"/>
  <c r="AG240" i="11" a="1"/>
  <c r="AG240" i="11" s="1"/>
  <c r="W15" i="13" s="1"/>
  <c r="T255" i="11" a="1"/>
  <c r="T255" i="11" s="1"/>
  <c r="J36" i="13" s="1"/>
  <c r="AO241" i="11" a="1"/>
  <c r="AO241" i="11" s="1"/>
  <c r="AE16" i="13" s="1"/>
  <c r="L251" i="11" a="1"/>
  <c r="L251" i="11" s="1"/>
  <c r="B26" i="13" s="1"/>
  <c r="AG259" i="11" a="1"/>
  <c r="AG259" i="11" s="1"/>
  <c r="W40" i="13" s="1"/>
  <c r="L259" i="11" a="1"/>
  <c r="L259" i="11" s="1"/>
  <c r="B40" i="13" s="1"/>
  <c r="A40" i="13" s="1"/>
  <c r="AD238" i="11" a="1"/>
  <c r="AD238" i="11" s="1"/>
  <c r="T13" i="13" s="1"/>
  <c r="R244" i="11" a="1"/>
  <c r="R244" i="11" s="1"/>
  <c r="H19" i="13" s="1"/>
  <c r="AK247" i="11" a="1"/>
  <c r="AK247" i="11" s="1"/>
  <c r="AA22" i="13" s="1"/>
  <c r="AO261" i="11" a="1"/>
  <c r="AO261" i="11" s="1"/>
  <c r="AE42" i="13" s="1"/>
  <c r="R252" i="11" a="1"/>
  <c r="R252" i="11" s="1"/>
  <c r="H27" i="13" s="1"/>
  <c r="Y232" i="11" a="1"/>
  <c r="Y232" i="11" s="1"/>
  <c r="O7" i="13" s="1"/>
  <c r="K240" i="11" a="1"/>
  <c r="K240" i="11" s="1"/>
  <c r="AQ240" i="11" a="1"/>
  <c r="AQ240" i="11" s="1"/>
  <c r="AG15" i="13" s="1"/>
  <c r="S237" i="11" a="1"/>
  <c r="S237" i="11" s="1"/>
  <c r="I12" i="13" s="1"/>
  <c r="AH245" i="11" a="1"/>
  <c r="AH245" i="11" s="1"/>
  <c r="X20" i="13" s="1"/>
  <c r="T260" i="11" a="1"/>
  <c r="T260" i="11" s="1"/>
  <c r="J41" i="13" s="1"/>
  <c r="AE245" i="11" a="1"/>
  <c r="AE245" i="11" s="1"/>
  <c r="U20" i="13" s="1"/>
  <c r="AB258" i="11" a="1"/>
  <c r="AB258" i="11" s="1"/>
  <c r="R39" i="13" s="1"/>
  <c r="AN247" i="11" a="1"/>
  <c r="AN247" i="11" s="1"/>
  <c r="AD22" i="13" s="1"/>
  <c r="AQ246" i="11" a="1"/>
  <c r="AQ246" i="11" s="1"/>
  <c r="AG21" i="13" s="1"/>
  <c r="M240" i="11" a="1"/>
  <c r="M240" i="11" s="1"/>
  <c r="C15" i="13" s="1"/>
  <c r="D15" i="13" s="1"/>
  <c r="AQ236" i="11" a="1"/>
  <c r="AQ236" i="11" s="1"/>
  <c r="AG11" i="13" s="1"/>
  <c r="R233" i="11" a="1"/>
  <c r="R233" i="11" s="1"/>
  <c r="H8" i="13" s="1"/>
  <c r="AG262" i="11" a="1"/>
  <c r="AG262" i="11" s="1"/>
  <c r="W43" i="13" s="1"/>
  <c r="AB241" i="11" a="1"/>
  <c r="AB241" i="11" s="1"/>
  <c r="R16" i="13" s="1"/>
  <c r="AH249" i="11" a="1"/>
  <c r="AH249" i="11" s="1"/>
  <c r="X24" i="13" s="1"/>
  <c r="M241" i="11" a="1"/>
  <c r="M241" i="11" s="1"/>
  <c r="C16" i="13" s="1"/>
  <c r="D16" i="13" s="1"/>
  <c r="AE255" i="11" a="1"/>
  <c r="AE255" i="11" s="1"/>
  <c r="U36" i="13" s="1"/>
  <c r="AR267" i="11" a="1"/>
  <c r="AR267" i="11" s="1"/>
  <c r="S236" i="11" a="1"/>
  <c r="S236" i="11" s="1"/>
  <c r="I11" i="13" s="1"/>
  <c r="K246" i="11" a="1"/>
  <c r="K246" i="11" s="1"/>
  <c r="AA241" i="11" a="1"/>
  <c r="AA241" i="11" s="1"/>
  <c r="Q16" i="13" s="1"/>
  <c r="AN266" i="11" a="1"/>
  <c r="AN266" i="11" s="1"/>
  <c r="AD47" i="13" s="1"/>
  <c r="Z255" i="11" a="1"/>
  <c r="Z255" i="11" s="1"/>
  <c r="P36" i="13" s="1"/>
  <c r="AH247" i="11" a="1"/>
  <c r="AH247" i="11" s="1"/>
  <c r="X22" i="13" s="1"/>
  <c r="AS261" i="11" a="1"/>
  <c r="AS261" i="11" s="1"/>
  <c r="AI42" i="13" s="1"/>
  <c r="AK237" i="11" a="1"/>
  <c r="AK237" i="11" s="1"/>
  <c r="AA12" i="13" s="1"/>
  <c r="AL245" i="11" a="1"/>
  <c r="AL245" i="11" s="1"/>
  <c r="AB20" i="13" s="1"/>
  <c r="L263" i="11" a="1"/>
  <c r="L263" i="11" s="1"/>
  <c r="B44" i="13" s="1"/>
  <c r="A44" i="13" s="1"/>
  <c r="AS256" i="11" a="1"/>
  <c r="AS256" i="11" s="1"/>
  <c r="AI37" i="13" s="1"/>
  <c r="K257" i="11" a="1"/>
  <c r="K257" i="11" s="1"/>
  <c r="AL263" i="11" a="1"/>
  <c r="AL263" i="11" s="1"/>
  <c r="AB44" i="13" s="1"/>
  <c r="AD246" i="11" a="1"/>
  <c r="AD246" i="11" s="1"/>
  <c r="T21" i="13" s="1"/>
  <c r="L237" i="11" a="1"/>
  <c r="L237" i="11" s="1"/>
  <c r="B12" i="13" s="1"/>
  <c r="AE262" i="11" a="1"/>
  <c r="AE262" i="11" s="1"/>
  <c r="U43" i="13" s="1"/>
  <c r="T248" i="11" a="1"/>
  <c r="T248" i="11" s="1"/>
  <c r="J23" i="13" s="1"/>
  <c r="AI251" i="11" a="1"/>
  <c r="AI251" i="11" s="1"/>
  <c r="Y26" i="13" s="1"/>
  <c r="AF238" i="11" a="1"/>
  <c r="AF238" i="11" s="1"/>
  <c r="V13" i="13" s="1"/>
  <c r="AD263" i="11" a="1"/>
  <c r="AD263" i="11" s="1"/>
  <c r="T44" i="13" s="1"/>
  <c r="AC267" i="11" a="1"/>
  <c r="AC267" i="11" s="1"/>
  <c r="AG249" i="11" a="1"/>
  <c r="AG249" i="11" s="1"/>
  <c r="W24" i="13" s="1"/>
  <c r="L248" i="11" a="1"/>
  <c r="L248" i="11" s="1"/>
  <c r="B23" i="13" s="1"/>
  <c r="AN259" i="11" a="1"/>
  <c r="AN259" i="11" s="1"/>
  <c r="AD40" i="13" s="1"/>
  <c r="V247" i="11" a="1"/>
  <c r="V247" i="11" s="1"/>
  <c r="L22" i="13" s="1"/>
  <c r="M261" i="11" a="1"/>
  <c r="M261" i="11" s="1"/>
  <c r="C42" i="13" s="1"/>
  <c r="D42" i="13" s="1"/>
  <c r="AI236" i="11" a="1"/>
  <c r="AI236" i="11" s="1"/>
  <c r="Y11" i="13" s="1"/>
  <c r="AD262" i="11" a="1"/>
  <c r="AD262" i="11" s="1"/>
  <c r="T43" i="13" s="1"/>
  <c r="R261" i="11" a="1"/>
  <c r="R261" i="11" s="1"/>
  <c r="H42" i="13" s="1"/>
  <c r="AG247" i="11" a="1"/>
  <c r="AG247" i="11" s="1"/>
  <c r="W22" i="13" s="1"/>
  <c r="Z261" i="11" a="1"/>
  <c r="Z261" i="11" s="1"/>
  <c r="P42" i="13" s="1"/>
  <c r="AR249" i="11" a="1"/>
  <c r="AR249" i="11" s="1"/>
  <c r="AH24" i="13" s="1"/>
  <c r="AC254" i="11" a="1"/>
  <c r="AC254" i="11" s="1"/>
  <c r="S29" i="13" s="1"/>
  <c r="S233" i="11" a="1"/>
  <c r="S233" i="11" s="1"/>
  <c r="I8" i="13" s="1"/>
  <c r="X253" i="11" a="1"/>
  <c r="X253" i="11" s="1"/>
  <c r="N28" i="13" s="1"/>
  <c r="AR247" i="11" a="1"/>
  <c r="AR247" i="11" s="1"/>
  <c r="AH22" i="13" s="1"/>
  <c r="AE241" i="11" a="1"/>
  <c r="AE241" i="11" s="1"/>
  <c r="U16" i="13" s="1"/>
  <c r="AC234" i="11" a="1"/>
  <c r="AC234" i="11" s="1"/>
  <c r="S9" i="13" s="1"/>
  <c r="AD235" i="11" a="1"/>
  <c r="AD235" i="11" s="1"/>
  <c r="T10" i="13" s="1"/>
  <c r="AD251" i="11" a="1"/>
  <c r="AD251" i="11" s="1"/>
  <c r="T26" i="13" s="1"/>
  <c r="Z234" i="11" a="1"/>
  <c r="Z234" i="11" s="1"/>
  <c r="P9" i="13" s="1"/>
  <c r="T263" i="11" a="1"/>
  <c r="T263" i="11" s="1"/>
  <c r="J44" i="13" s="1"/>
  <c r="AK249" i="11" a="1"/>
  <c r="AK249" i="11" s="1"/>
  <c r="AA24" i="13" s="1"/>
  <c r="AL249" i="11" a="1"/>
  <c r="AL249" i="11" s="1"/>
  <c r="AB24" i="13" s="1"/>
  <c r="AS251" i="11" a="1"/>
  <c r="AS251" i="11" s="1"/>
  <c r="AI26" i="13" s="1"/>
  <c r="S263" i="11" a="1"/>
  <c r="S263" i="11" s="1"/>
  <c r="I44" i="13" s="1"/>
  <c r="AL256" i="11" a="1"/>
  <c r="AL256" i="11" s="1"/>
  <c r="AB37" i="13" s="1"/>
  <c r="AN257" i="11" a="1"/>
  <c r="AN257" i="11" s="1"/>
  <c r="AD38" i="13" s="1"/>
  <c r="AE252" i="11" a="1"/>
  <c r="AE252" i="11" s="1"/>
  <c r="U27" i="13" s="1"/>
  <c r="Y242" i="11" a="1"/>
  <c r="Y242" i="11" s="1"/>
  <c r="O17" i="13" s="1"/>
  <c r="AM247" i="11" a="1"/>
  <c r="AM247" i="11" s="1"/>
  <c r="AC22" i="13" s="1"/>
  <c r="U244" i="11" a="1"/>
  <c r="U244" i="11" s="1"/>
  <c r="K19" i="13" s="1"/>
  <c r="AD254" i="11" a="1"/>
  <c r="AD254" i="11" s="1"/>
  <c r="T29" i="13" s="1"/>
  <c r="AF245" i="11" a="1"/>
  <c r="AF245" i="11" s="1"/>
  <c r="V20" i="13" s="1"/>
  <c r="X232" i="11" a="1"/>
  <c r="X232" i="11" s="1"/>
  <c r="N7" i="13" s="1"/>
  <c r="AM233" i="11" a="1"/>
  <c r="AM233" i="11" s="1"/>
  <c r="AC8" i="13" s="1"/>
  <c r="AB266" i="11" a="1"/>
  <c r="AB266" i="11" s="1"/>
  <c r="R47" i="13" s="1"/>
  <c r="AQ261" i="11" a="1"/>
  <c r="AQ261" i="11" s="1"/>
  <c r="AG42" i="13" s="1"/>
  <c r="AR248" i="11" a="1"/>
  <c r="AR248" i="11" s="1"/>
  <c r="AH23" i="13" s="1"/>
  <c r="AE232" i="11" a="1"/>
  <c r="AE232" i="11" s="1"/>
  <c r="U7" i="13" s="1"/>
  <c r="AH251" i="11" a="1"/>
  <c r="AH251" i="11" s="1"/>
  <c r="X26" i="13" s="1"/>
  <c r="Z256" i="11" a="1"/>
  <c r="Z256" i="11" s="1"/>
  <c r="P37" i="13" s="1"/>
  <c r="AJ262" i="11" a="1"/>
  <c r="AJ262" i="11" s="1"/>
  <c r="Z43" i="13" s="1"/>
  <c r="AJ266" i="11" a="1"/>
  <c r="AJ266" i="11" s="1"/>
  <c r="Z47" i="13" s="1"/>
  <c r="AL233" i="11" a="1"/>
  <c r="AL233" i="11" s="1"/>
  <c r="AB8" i="13" s="1"/>
  <c r="X259" i="11" a="1"/>
  <c r="X259" i="11" s="1"/>
  <c r="N40" i="13" s="1"/>
  <c r="AI259" i="11" a="1"/>
  <c r="AI259" i="11" s="1"/>
  <c r="Y40" i="13" s="1"/>
  <c r="K241" i="11" a="1"/>
  <c r="K241" i="11" s="1"/>
  <c r="AI266" i="11" a="1"/>
  <c r="AI266" i="11" s="1"/>
  <c r="Y47" i="13" s="1"/>
  <c r="AS252" i="11" a="1"/>
  <c r="AS252" i="11" s="1"/>
  <c r="AI27" i="13" s="1"/>
  <c r="AM231" i="11" a="1"/>
  <c r="AM231" i="11" s="1"/>
  <c r="AQ250" i="11" a="1"/>
  <c r="AQ250" i="11" s="1"/>
  <c r="AG25" i="13" s="1"/>
  <c r="AK231" i="11" a="1"/>
  <c r="AK231" i="11" s="1"/>
  <c r="S243" i="11" a="1"/>
  <c r="S243" i="11" s="1"/>
  <c r="I18" i="13" s="1"/>
  <c r="AS238" i="11" a="1"/>
  <c r="AS238" i="11" s="1"/>
  <c r="AI13" i="13" s="1"/>
  <c r="Y249" i="11" a="1"/>
  <c r="Y249" i="11" s="1"/>
  <c r="O24" i="13" s="1"/>
  <c r="AC237" i="11" a="1"/>
  <c r="AC237" i="11" s="1"/>
  <c r="S12" i="13" s="1"/>
  <c r="X262" i="11" a="1"/>
  <c r="X262" i="11" s="1"/>
  <c r="N43" i="13" s="1"/>
  <c r="U246" i="11" a="1"/>
  <c r="U246" i="11" s="1"/>
  <c r="K21" i="13" s="1"/>
  <c r="AK266" i="11" a="1"/>
  <c r="AK266" i="11" s="1"/>
  <c r="AA47" i="13" s="1"/>
  <c r="AQ262" i="11" a="1"/>
  <c r="AQ262" i="11" s="1"/>
  <c r="AG43" i="13" s="1"/>
  <c r="S234" i="11" a="1"/>
  <c r="S234" i="11" s="1"/>
  <c r="I9" i="13" s="1"/>
  <c r="AB247" i="11" a="1"/>
  <c r="AB247" i="11" s="1"/>
  <c r="R22" i="13" s="1"/>
  <c r="Y253" i="11" a="1"/>
  <c r="Y253" i="11" s="1"/>
  <c r="O28" i="13" s="1"/>
  <c r="M239" i="11" a="1"/>
  <c r="M239" i="11" s="1"/>
  <c r="C14" i="13" s="1"/>
  <c r="D14" i="13" s="1"/>
  <c r="AF251" i="11" a="1"/>
  <c r="AF251" i="11" s="1"/>
  <c r="V26" i="13" s="1"/>
  <c r="AO239" i="11" a="1"/>
  <c r="AO239" i="11" s="1"/>
  <c r="AE14" i="13" s="1"/>
  <c r="X248" i="11" a="1"/>
  <c r="X248" i="11" s="1"/>
  <c r="N23" i="13" s="1"/>
  <c r="Z245" i="11" a="1"/>
  <c r="Z245" i="11" s="1"/>
  <c r="P20" i="13" s="1"/>
  <c r="AM253" i="11" a="1"/>
  <c r="AM253" i="11" s="1"/>
  <c r="AC28" i="13" s="1"/>
  <c r="AO245" i="11" a="1"/>
  <c r="AO245" i="11" s="1"/>
  <c r="AE20" i="13" s="1"/>
  <c r="W249" i="11" a="1"/>
  <c r="W249" i="11" s="1"/>
  <c r="M24" i="13" s="1"/>
  <c r="AR255" i="11" a="1"/>
  <c r="AR255" i="11" s="1"/>
  <c r="AH36" i="13" s="1"/>
  <c r="Y266" i="11" a="1"/>
  <c r="Y266" i="11" s="1"/>
  <c r="O47" i="13" s="1"/>
  <c r="AR241" i="11" a="1"/>
  <c r="AR241" i="11" s="1"/>
  <c r="AH16" i="13" s="1"/>
  <c r="AA263" i="11" a="1"/>
  <c r="AA263" i="11" s="1"/>
  <c r="Q44" i="13" s="1"/>
  <c r="U250" i="11" a="1"/>
  <c r="U250" i="11" s="1"/>
  <c r="K25" i="13" s="1"/>
  <c r="Z266" i="11" a="1"/>
  <c r="Z266" i="11" s="1"/>
  <c r="P47" i="13" s="1"/>
  <c r="AH257" i="11" a="1"/>
  <c r="AH257" i="11" s="1"/>
  <c r="X38" i="13" s="1"/>
  <c r="AE233" i="11" a="1"/>
  <c r="AE233" i="11" s="1"/>
  <c r="U8" i="13" s="1"/>
  <c r="L236" i="11" a="1"/>
  <c r="L236" i="11" s="1"/>
  <c r="B11" i="13" s="1"/>
  <c r="AQ249" i="11" a="1"/>
  <c r="AQ249" i="11" s="1"/>
  <c r="AG24" i="13" s="1"/>
  <c r="R248" i="11" a="1"/>
  <c r="R248" i="11" s="1"/>
  <c r="H23" i="13" s="1"/>
  <c r="W247" i="11" a="1"/>
  <c r="W247" i="11" s="1"/>
  <c r="M22" i="13" s="1"/>
  <c r="Y265" i="11" a="1"/>
  <c r="Y265" i="11" s="1"/>
  <c r="O46" i="13" s="1"/>
  <c r="AN235" i="11" a="1"/>
  <c r="AN235" i="11" s="1"/>
  <c r="AD10" i="13" s="1"/>
  <c r="M255" i="11" a="1"/>
  <c r="M255" i="11" s="1"/>
  <c r="C36" i="13" s="1"/>
  <c r="D36" i="13" s="1"/>
  <c r="AI249" i="11" a="1"/>
  <c r="AI249" i="11" s="1"/>
  <c r="Y24" i="13" s="1"/>
  <c r="M258" i="11" a="1"/>
  <c r="M258" i="11" s="1"/>
  <c r="C39" i="13" s="1"/>
  <c r="D39" i="13" s="1"/>
  <c r="AD261" i="11" a="1"/>
  <c r="AD261" i="11" s="1"/>
  <c r="T42" i="13" s="1"/>
  <c r="M235" i="11" a="1"/>
  <c r="M235" i="11" s="1"/>
  <c r="C10" i="13" s="1"/>
  <c r="D10" i="13" s="1"/>
  <c r="AN260" i="11" a="1"/>
  <c r="AN260" i="11" s="1"/>
  <c r="AD41" i="13" s="1"/>
  <c r="V266" i="11" a="1"/>
  <c r="V266" i="11" s="1"/>
  <c r="L47" i="13" s="1"/>
  <c r="AG254" i="11" a="1"/>
  <c r="AG254" i="11" s="1"/>
  <c r="W29" i="13" s="1"/>
  <c r="AB252" i="11" a="1"/>
  <c r="AB252" i="11" s="1"/>
  <c r="R27" i="13" s="1"/>
  <c r="Z233" i="11" a="1"/>
  <c r="Z233" i="11" s="1"/>
  <c r="P8" i="13" s="1"/>
  <c r="V264" i="11" a="1"/>
  <c r="V264" i="11" s="1"/>
  <c r="L45" i="13" s="1"/>
  <c r="AK250" i="11" a="1"/>
  <c r="AK250" i="11" s="1"/>
  <c r="AA25" i="13" s="1"/>
  <c r="AC236" i="11" a="1"/>
  <c r="AC236" i="11" s="1"/>
  <c r="S11" i="13" s="1"/>
  <c r="AQ237" i="11" a="1"/>
  <c r="AQ237" i="11" s="1"/>
  <c r="AG12" i="13" s="1"/>
  <c r="M253" i="11" a="1"/>
  <c r="M253" i="11" s="1"/>
  <c r="C28" i="13" s="1"/>
  <c r="D28" i="13" s="1"/>
  <c r="AH242" i="11" a="1"/>
  <c r="AH242" i="11" s="1"/>
  <c r="X17" i="13" s="1"/>
  <c r="AK261" i="11" a="1"/>
  <c r="AK261" i="11" s="1"/>
  <c r="AA42" i="13" s="1"/>
  <c r="AQ256" i="11" a="1"/>
  <c r="AQ256" i="11" s="1"/>
  <c r="AG37" i="13" s="1"/>
  <c r="AK259" i="11" a="1"/>
  <c r="AK259" i="11" s="1"/>
  <c r="AA40" i="13" s="1"/>
  <c r="AH231" i="11" a="1"/>
  <c r="AH231" i="11" s="1"/>
  <c r="U233" i="11" a="1"/>
  <c r="U233" i="11" s="1"/>
  <c r="K8" i="13" s="1"/>
  <c r="AI250" i="11" a="1"/>
  <c r="AI250" i="11" s="1"/>
  <c r="Y25" i="13" s="1"/>
  <c r="V250" i="11" a="1"/>
  <c r="V250" i="11" s="1"/>
  <c r="L25" i="13" s="1"/>
  <c r="L260" i="11" a="1"/>
  <c r="L260" i="11" s="1"/>
  <c r="B41" i="13" s="1"/>
  <c r="A41" i="13" s="1"/>
  <c r="T237" i="11" a="1"/>
  <c r="T237" i="11" s="1"/>
  <c r="J12" i="13" s="1"/>
  <c r="K245" i="11" a="1"/>
  <c r="K245" i="11" s="1"/>
  <c r="AJ240" i="11" a="1"/>
  <c r="AJ240" i="11" s="1"/>
  <c r="Z15" i="13" s="1"/>
  <c r="AH254" i="11" a="1"/>
  <c r="AH254" i="11" s="1"/>
  <c r="X29" i="13" s="1"/>
  <c r="AM265" i="11" a="1"/>
  <c r="AM265" i="11" s="1"/>
  <c r="AC46" i="13" s="1"/>
  <c r="X250" i="11" a="1"/>
  <c r="X250" i="11" s="1"/>
  <c r="N25" i="13" s="1"/>
  <c r="AA249" i="11" a="1"/>
  <c r="AA249" i="11" s="1"/>
  <c r="Q24" i="13" s="1"/>
  <c r="AQ234" i="11" a="1"/>
  <c r="AQ234" i="11" s="1"/>
  <c r="AG9" i="13" s="1"/>
  <c r="W255" i="11" a="1"/>
  <c r="W255" i="11" s="1"/>
  <c r="M36" i="13" s="1"/>
  <c r="AN238" i="11" a="1"/>
  <c r="AN238" i="11" s="1"/>
  <c r="AD13" i="13" s="1"/>
  <c r="L235" i="11" a="1"/>
  <c r="L235" i="11" s="1"/>
  <c r="B10" i="13" s="1"/>
  <c r="AQ232" i="11" a="1"/>
  <c r="AQ232" i="11" s="1"/>
  <c r="AG7" i="13" s="1"/>
  <c r="AA246" i="11" a="1"/>
  <c r="AA246" i="11" s="1"/>
  <c r="Q21" i="13" s="1"/>
  <c r="Z238" i="11" a="1"/>
  <c r="Z238" i="11" s="1"/>
  <c r="P13" i="13" s="1"/>
  <c r="AD266" i="11" a="1"/>
  <c r="AD266" i="11" s="1"/>
  <c r="T47" i="13" s="1"/>
  <c r="U262" i="11" a="1"/>
  <c r="U262" i="11" s="1"/>
  <c r="K43" i="13" s="1"/>
  <c r="T241" i="11" a="1"/>
  <c r="T241" i="11" s="1"/>
  <c r="J16" i="13" s="1"/>
  <c r="AI253" i="11" a="1"/>
  <c r="AI253" i="11" s="1"/>
  <c r="Y28" i="13" s="1"/>
  <c r="U239" i="11" a="1"/>
  <c r="U239" i="11" s="1"/>
  <c r="K14" i="13" s="1"/>
  <c r="AK251" i="11" a="1"/>
  <c r="AK251" i="11" s="1"/>
  <c r="AA26" i="13" s="1"/>
  <c r="T244" i="11" a="1"/>
  <c r="T244" i="11" s="1"/>
  <c r="J19" i="13" s="1"/>
  <c r="AQ264" i="11" a="1"/>
  <c r="AQ264" i="11" s="1"/>
  <c r="AG45" i="13" s="1"/>
  <c r="X266" i="11" a="1"/>
  <c r="X266" i="11" s="1"/>
  <c r="N47" i="13" s="1"/>
  <c r="AR257" i="11" a="1"/>
  <c r="AR257" i="11" s="1"/>
  <c r="AH38" i="13" s="1"/>
  <c r="AB240" i="11" a="1"/>
  <c r="AB240" i="11" s="1"/>
  <c r="R15" i="13" s="1"/>
  <c r="S260" i="11" a="1"/>
  <c r="S260" i="11" s="1"/>
  <c r="I41" i="13" s="1"/>
  <c r="AO248" i="11" a="1"/>
  <c r="AO248" i="11" s="1"/>
  <c r="AE23" i="13" s="1"/>
  <c r="AK260" i="11" a="1"/>
  <c r="AK260" i="11" s="1"/>
  <c r="AA41" i="13" s="1"/>
  <c r="AK239" i="11" a="1"/>
  <c r="AK239" i="11" s="1"/>
  <c r="AA14" i="13" s="1"/>
  <c r="Z254" i="11" a="1"/>
  <c r="Z254" i="11" s="1"/>
  <c r="P29" i="13" s="1"/>
  <c r="Z244" i="11" a="1"/>
  <c r="Z244" i="11" s="1"/>
  <c r="P19" i="13" s="1"/>
  <c r="AO267" i="11" a="1"/>
  <c r="AO267" i="11" s="1"/>
  <c r="AH264" i="11" a="1"/>
  <c r="AH264" i="11" s="1"/>
  <c r="X45" i="13" s="1"/>
  <c r="AQ244" i="11" a="1"/>
  <c r="AQ244" i="11" s="1"/>
  <c r="AG19" i="13" s="1"/>
  <c r="K258" i="11" a="1"/>
  <c r="K258" i="11" s="1"/>
  <c r="R242" i="11" a="1"/>
  <c r="R242" i="11" s="1"/>
  <c r="H17" i="13" s="1"/>
  <c r="W234" i="11" a="1"/>
  <c r="W234" i="11" s="1"/>
  <c r="M9" i="13" s="1"/>
  <c r="AO247" i="11" a="1"/>
  <c r="AO247" i="11" s="1"/>
  <c r="AE22" i="13" s="1"/>
  <c r="AF236" i="11" a="1"/>
  <c r="AF236" i="11" s="1"/>
  <c r="V11" i="13" s="1"/>
  <c r="AF247" i="11" a="1"/>
  <c r="AF247" i="11" s="1"/>
  <c r="V22" i="13" s="1"/>
  <c r="M246" i="11" a="1"/>
  <c r="M246" i="11" s="1"/>
  <c r="C21" i="13" s="1"/>
  <c r="D21" i="13" s="1"/>
  <c r="T235" i="11" a="1"/>
  <c r="T235" i="11" s="1"/>
  <c r="J10" i="13" s="1"/>
  <c r="Z247" i="11" a="1"/>
  <c r="Z247" i="11" s="1"/>
  <c r="P22" i="13" s="1"/>
  <c r="AQ238" i="11" a="1"/>
  <c r="AQ238" i="11" s="1"/>
  <c r="AG13" i="13" s="1"/>
  <c r="AJ259" i="11" a="1"/>
  <c r="AJ259" i="11" s="1"/>
  <c r="Z40" i="13" s="1"/>
  <c r="W245" i="11" a="1"/>
  <c r="W245" i="11" s="1"/>
  <c r="M20" i="13" s="1"/>
  <c r="AB260" i="11" a="1"/>
  <c r="AB260" i="11" s="1"/>
  <c r="R41" i="13" s="1"/>
  <c r="V259" i="11" a="1"/>
  <c r="V259" i="11" s="1"/>
  <c r="L40" i="13" s="1"/>
  <c r="AP244" i="11" a="1"/>
  <c r="AP244" i="11" s="1"/>
  <c r="AF19" i="13" s="1"/>
  <c r="U252" i="11" a="1"/>
  <c r="U252" i="11" s="1"/>
  <c r="K27" i="13" s="1"/>
  <c r="AR239" i="11" a="1"/>
  <c r="AR239" i="11" s="1"/>
  <c r="AH14" i="13" s="1"/>
  <c r="X245" i="11" a="1"/>
  <c r="X245" i="11" s="1"/>
  <c r="N20" i="13" s="1"/>
  <c r="AG246" i="11" a="1"/>
  <c r="AG246" i="11" s="1"/>
  <c r="W21" i="13" s="1"/>
  <c r="AF240" i="11" a="1"/>
  <c r="AF240" i="11" s="1"/>
  <c r="V15" i="13" s="1"/>
  <c r="AE239" i="11" a="1"/>
  <c r="AE239" i="11" s="1"/>
  <c r="U14" i="13" s="1"/>
  <c r="AC262" i="11" a="1"/>
  <c r="AC262" i="11" s="1"/>
  <c r="S43" i="13" s="1"/>
  <c r="AP234" i="11" a="1"/>
  <c r="AP234" i="11" s="1"/>
  <c r="AF9" i="13" s="1"/>
  <c r="X265" i="11" a="1"/>
  <c r="X265" i="11" s="1"/>
  <c r="N46" i="13" s="1"/>
  <c r="AS259" i="11" a="1"/>
  <c r="AS259" i="11" s="1"/>
  <c r="AI40" i="13" s="1"/>
  <c r="AG241" i="11" a="1"/>
  <c r="AG241" i="11" s="1"/>
  <c r="W16" i="13" s="1"/>
  <c r="AL232" i="11" a="1"/>
  <c r="AL232" i="11" s="1"/>
  <c r="AB7" i="13" s="1"/>
  <c r="AD231" i="11" a="1"/>
  <c r="AD231" i="11" s="1"/>
  <c r="AA256" i="11" a="1"/>
  <c r="AA256" i="11" s="1"/>
  <c r="Q37" i="13" s="1"/>
  <c r="AI263" i="11" a="1"/>
  <c r="AI263" i="11" s="1"/>
  <c r="Y44" i="13" s="1"/>
  <c r="AG234" i="11" a="1"/>
  <c r="AG234" i="11" s="1"/>
  <c r="W9" i="13" s="1"/>
  <c r="T261" i="11" a="1"/>
  <c r="T261" i="11" s="1"/>
  <c r="J42" i="13" s="1"/>
  <c r="AF231" i="11" a="1"/>
  <c r="AF231" i="11" s="1"/>
  <c r="M247" i="11" a="1"/>
  <c r="M247" i="11" s="1"/>
  <c r="C22" i="13" s="1"/>
  <c r="D22" i="13" s="1"/>
  <c r="AM237" i="11" a="1"/>
  <c r="AM237" i="11" s="1"/>
  <c r="AC12" i="13" s="1"/>
  <c r="Y240" i="11" a="1"/>
  <c r="Y240" i="11" s="1"/>
  <c r="O15" i="13" s="1"/>
  <c r="AG243" i="11" a="1"/>
  <c r="AG243" i="11" s="1"/>
  <c r="W18" i="13" s="1"/>
  <c r="AF232" i="11" a="1"/>
  <c r="AF232" i="11" s="1"/>
  <c r="V7" i="13" s="1"/>
  <c r="AF239" i="11" a="1"/>
  <c r="AF239" i="11" s="1"/>
  <c r="V14" i="13" s="1"/>
  <c r="S265" i="11" a="1"/>
  <c r="S265" i="11" s="1"/>
  <c r="I46" i="13" s="1"/>
  <c r="R251" i="11" a="1"/>
  <c r="R251" i="11" s="1"/>
  <c r="H26" i="13" s="1"/>
  <c r="AC232" i="11" a="1"/>
  <c r="AC232" i="11" s="1"/>
  <c r="S7" i="13" s="1"/>
  <c r="AK234" i="11" a="1"/>
  <c r="AK234" i="11" s="1"/>
  <c r="AA9" i="13" s="1"/>
  <c r="S264" i="11" a="1"/>
  <c r="S264" i="11" s="1"/>
  <c r="I45" i="13" s="1"/>
  <c r="AP240" i="11" a="1"/>
  <c r="AP240" i="11" s="1"/>
  <c r="AF15" i="13" s="1"/>
  <c r="AD248" i="11" a="1"/>
  <c r="AD248" i="11" s="1"/>
  <c r="T23" i="13" s="1"/>
  <c r="AQ241" i="11" a="1"/>
  <c r="AQ241" i="11" s="1"/>
  <c r="AG16" i="13" s="1"/>
  <c r="AO258" i="11" a="1"/>
  <c r="AO258" i="11" s="1"/>
  <c r="AE39" i="13" s="1"/>
  <c r="S261" i="11" a="1"/>
  <c r="S261" i="11" s="1"/>
  <c r="I42" i="13" s="1"/>
  <c r="AD233" i="11" a="1"/>
  <c r="AD233" i="11" s="1"/>
  <c r="T8" i="13" s="1"/>
  <c r="AF241" i="11" a="1"/>
  <c r="AF241" i="11" s="1"/>
  <c r="V16" i="13" s="1"/>
  <c r="AH259" i="11" a="1"/>
  <c r="AH259" i="11" s="1"/>
  <c r="X40" i="13" s="1"/>
  <c r="AP254" i="11" a="1"/>
  <c r="AP254" i="11" s="1"/>
  <c r="AF29" i="13" s="1"/>
  <c r="AG233" i="11" a="1"/>
  <c r="AG233" i="11" s="1"/>
  <c r="W8" i="13" s="1"/>
  <c r="AB255" i="11" a="1"/>
  <c r="AB255" i="11" s="1"/>
  <c r="R36" i="13" s="1"/>
  <c r="M251" i="11" a="1"/>
  <c r="M251" i="11" s="1"/>
  <c r="C26" i="13" s="1"/>
  <c r="D26" i="13" s="1"/>
  <c r="V246" i="11" a="1"/>
  <c r="V246" i="11" s="1"/>
  <c r="L21" i="13" s="1"/>
  <c r="Y259" i="11" a="1"/>
  <c r="Y259" i="11" s="1"/>
  <c r="O40" i="13" s="1"/>
  <c r="AF260" i="11" a="1"/>
  <c r="AF260" i="11" s="1"/>
  <c r="V41" i="13" s="1"/>
  <c r="Y239" i="11" a="1"/>
  <c r="Y239" i="11" s="1"/>
  <c r="O14" i="13" s="1"/>
  <c r="V254" i="11" a="1"/>
  <c r="V254" i="11" s="1"/>
  <c r="L29" i="13" s="1"/>
  <c r="W233" i="11" a="1"/>
  <c r="W233" i="11" s="1"/>
  <c r="M8" i="13" s="1"/>
  <c r="AF263" i="11" a="1"/>
  <c r="AF263" i="11" s="1"/>
  <c r="V44" i="13" s="1"/>
  <c r="AC255" i="11" a="1"/>
  <c r="AC255" i="11" s="1"/>
  <c r="S36" i="13" s="1"/>
  <c r="AI261" i="11" a="1"/>
  <c r="AI261" i="11" s="1"/>
  <c r="Y42" i="13" s="1"/>
  <c r="S256" i="11" a="1"/>
  <c r="S256" i="11" s="1"/>
  <c r="I37" i="13" s="1"/>
  <c r="AO232" i="11" a="1"/>
  <c r="AO232" i="11" s="1"/>
  <c r="AE7" i="13" s="1"/>
  <c r="T233" i="11" a="1"/>
  <c r="T233" i="11" s="1"/>
  <c r="J8" i="13" s="1"/>
  <c r="AA255" i="11" a="1"/>
  <c r="AA255" i="11" s="1"/>
  <c r="Q36" i="13" s="1"/>
  <c r="AN252" i="11" a="1"/>
  <c r="AN252" i="11" s="1"/>
  <c r="AD27" i="13" s="1"/>
  <c r="U245" i="11" a="1"/>
  <c r="U245" i="11" s="1"/>
  <c r="K20" i="13" s="1"/>
  <c r="AO253" i="11" a="1"/>
  <c r="AO253" i="11" s="1"/>
  <c r="AE28" i="13" s="1"/>
  <c r="AQ265" i="11" a="1"/>
  <c r="AQ265" i="11" s="1"/>
  <c r="AG46" i="13" s="1"/>
  <c r="AF253" i="11" a="1"/>
  <c r="AF253" i="11" s="1"/>
  <c r="V28" i="13" s="1"/>
  <c r="AO246" i="11" a="1"/>
  <c r="AO246" i="11" s="1"/>
  <c r="AE21" i="13" s="1"/>
  <c r="AC252" i="11" a="1"/>
  <c r="AC252" i="11" s="1"/>
  <c r="S27" i="13" s="1"/>
  <c r="AE236" i="11" a="1"/>
  <c r="AE236" i="11" s="1"/>
  <c r="U11" i="13" s="1"/>
  <c r="K248" i="11" a="1"/>
  <c r="K248" i="11" s="1"/>
  <c r="AJ264" i="11" a="1"/>
  <c r="AJ264" i="11" s="1"/>
  <c r="Z45" i="13" s="1"/>
  <c r="AR233" i="11" a="1"/>
  <c r="AR233" i="11" s="1"/>
  <c r="AH8" i="13" s="1"/>
  <c r="L254" i="11" a="1"/>
  <c r="L254" i="11" s="1"/>
  <c r="B29" i="13" s="1"/>
  <c r="AH232" i="11" a="1"/>
  <c r="AH232" i="11" s="1"/>
  <c r="X7" i="13" s="1"/>
  <c r="AH253" i="11" a="1"/>
  <c r="AH253" i="11" s="1"/>
  <c r="X28" i="13" s="1"/>
  <c r="Z249" i="11" a="1"/>
  <c r="Z249" i="11" s="1"/>
  <c r="P24" i="13" s="1"/>
  <c r="AS249" i="11" a="1"/>
  <c r="AS249" i="11" s="1"/>
  <c r="AI24" i="13" s="1"/>
  <c r="Z250" i="11" a="1"/>
  <c r="Z250" i="11" s="1"/>
  <c r="P25" i="13" s="1"/>
  <c r="AL264" i="11" a="1"/>
  <c r="AL264" i="11" s="1"/>
  <c r="AB45" i="13" s="1"/>
  <c r="AA243" i="11" a="1"/>
  <c r="AA243" i="11" s="1"/>
  <c r="Q18" i="13" s="1"/>
  <c r="L244" i="11" a="1"/>
  <c r="L244" i="11" s="1"/>
  <c r="B19" i="13" s="1"/>
  <c r="U251" i="11" a="1"/>
  <c r="U251" i="11" s="1"/>
  <c r="K26" i="13" s="1"/>
  <c r="AE243" i="11" a="1"/>
  <c r="AE243" i="11" s="1"/>
  <c r="U18" i="13" s="1"/>
  <c r="L261" i="11" a="1"/>
  <c r="L261" i="11" s="1"/>
  <c r="B42" i="13" s="1"/>
  <c r="A42" i="13" s="1"/>
  <c r="Y262" i="11" a="1"/>
  <c r="Y262" i="11" s="1"/>
  <c r="O43" i="13" s="1"/>
  <c r="R253" i="11" a="1"/>
  <c r="R253" i="11" s="1"/>
  <c r="H28" i="13" s="1"/>
  <c r="Y267" i="11" a="1"/>
  <c r="Y267" i="11" s="1"/>
  <c r="AR243" i="11" a="1"/>
  <c r="AR243" i="11" s="1"/>
  <c r="AH18" i="13" s="1"/>
  <c r="AO265" i="11" a="1"/>
  <c r="AO265" i="11" s="1"/>
  <c r="AE46" i="13" s="1"/>
  <c r="W258" i="11" a="1"/>
  <c r="W258" i="11" s="1"/>
  <c r="M39" i="13" s="1"/>
  <c r="AK262" i="11" a="1"/>
  <c r="AK262" i="11" s="1"/>
  <c r="AA43" i="13" s="1"/>
  <c r="Z253" i="11" a="1"/>
  <c r="Z253" i="11" s="1"/>
  <c r="P28" i="13" s="1"/>
  <c r="W259" i="11" a="1"/>
  <c r="W259" i="11" s="1"/>
  <c r="M40" i="13" s="1"/>
  <c r="T245" i="11" a="1"/>
  <c r="T245" i="11" s="1"/>
  <c r="J20" i="13" s="1"/>
  <c r="AR231" i="11" a="1"/>
  <c r="AR231" i="11" s="1"/>
  <c r="AB262" i="11" a="1"/>
  <c r="AB262" i="11" s="1"/>
  <c r="R43" i="13" s="1"/>
  <c r="S262" i="11" a="1"/>
  <c r="S262" i="11" s="1"/>
  <c r="I43" i="13" s="1"/>
  <c r="AD239" i="11" a="1"/>
  <c r="AD239" i="11" s="1"/>
  <c r="T14" i="13" s="1"/>
  <c r="AB250" i="11" a="1"/>
  <c r="AB250" i="11" s="1"/>
  <c r="R25" i="13" s="1"/>
  <c r="AE267" i="11" a="1"/>
  <c r="AE267" i="11" s="1"/>
  <c r="AJ249" i="11" a="1"/>
  <c r="AJ249" i="11" s="1"/>
  <c r="Z24" i="13" s="1"/>
  <c r="W266" i="11" a="1"/>
  <c r="W266" i="11" s="1"/>
  <c r="M47" i="13" s="1"/>
  <c r="K267" i="11" a="1"/>
  <c r="K267" i="11" s="1"/>
  <c r="AI241" i="11" a="1"/>
  <c r="AI241" i="11" s="1"/>
  <c r="Y16" i="13" s="1"/>
  <c r="AQ267" i="11" a="1"/>
  <c r="AQ267" i="11" s="1"/>
  <c r="M252" i="11" a="1"/>
  <c r="M252" i="11" s="1"/>
  <c r="C27" i="13" s="1"/>
  <c r="D27" i="13" s="1"/>
  <c r="AC235" i="11" a="1"/>
  <c r="AC235" i="11" s="1"/>
  <c r="S10" i="13" s="1"/>
  <c r="X239" i="11" a="1"/>
  <c r="X239" i="11" s="1"/>
  <c r="N14" i="13" s="1"/>
  <c r="AR266" i="11" a="1"/>
  <c r="AR266" i="11" s="1"/>
  <c r="AH47" i="13" s="1"/>
  <c r="W267" i="11" a="1"/>
  <c r="W267" i="11" s="1"/>
  <c r="AG255" i="11" a="1"/>
  <c r="AG255" i="11" s="1"/>
  <c r="W36" i="13" s="1"/>
  <c r="L250" i="11" a="1"/>
  <c r="L250" i="11" s="1"/>
  <c r="B25" i="13" s="1"/>
  <c r="AE254" i="11" a="1"/>
  <c r="AE254" i="11" s="1"/>
  <c r="U29" i="13" s="1"/>
  <c r="V235" i="11" a="1"/>
  <c r="V235" i="11" s="1"/>
  <c r="L10" i="13" s="1"/>
  <c r="AA251" i="11" a="1"/>
  <c r="AA251" i="11" s="1"/>
  <c r="Q26" i="13" s="1"/>
  <c r="AC257" i="11" a="1"/>
  <c r="AC257" i="11" s="1"/>
  <c r="S38" i="13" s="1"/>
  <c r="R260" i="11" a="1"/>
  <c r="R260" i="11" s="1"/>
  <c r="H41" i="13" s="1"/>
  <c r="AM234" i="11" a="1"/>
  <c r="AM234" i="11" s="1"/>
  <c r="AC9" i="13" s="1"/>
  <c r="AD240" i="11" a="1"/>
  <c r="AD240" i="11" s="1"/>
  <c r="T15" i="13" s="1"/>
  <c r="AN231" i="11" a="1"/>
  <c r="AN231" i="11" s="1"/>
  <c r="L243" i="11" a="1"/>
  <c r="L243" i="11" s="1"/>
  <c r="B18" i="13" s="1"/>
  <c r="AA254" i="11" a="1"/>
  <c r="AA254" i="11" s="1"/>
  <c r="Q29" i="13" s="1"/>
  <c r="AC242" i="11" a="1"/>
  <c r="AC242" i="11" s="1"/>
  <c r="S17" i="13" s="1"/>
  <c r="U237" i="11" a="1"/>
  <c r="U237" i="11" s="1"/>
  <c r="K12" i="13" s="1"/>
  <c r="R267" i="11" a="1"/>
  <c r="R267" i="11" s="1"/>
  <c r="AG267" i="11" a="1"/>
  <c r="AG267" i="11" s="1"/>
  <c r="AL259" i="11" a="1"/>
  <c r="AL259" i="11" s="1"/>
  <c r="AB40" i="13" s="1"/>
  <c r="AS266" i="11" a="1"/>
  <c r="AS266" i="11" s="1"/>
  <c r="AI47" i="13" s="1"/>
  <c r="AN237" i="11" a="1"/>
  <c r="AN237" i="11" s="1"/>
  <c r="AD12" i="13" s="1"/>
  <c r="L247" i="11" a="1"/>
  <c r="L247" i="11" s="1"/>
  <c r="B22" i="13" s="1"/>
  <c r="W261" i="11" a="1"/>
  <c r="W261" i="11" s="1"/>
  <c r="M42" i="13" s="1"/>
  <c r="M248" i="11" a="1"/>
  <c r="M248" i="11" s="1"/>
  <c r="C23" i="13" s="1"/>
  <c r="D23" i="13" s="1"/>
  <c r="R247" i="11" a="1"/>
  <c r="R247" i="11" s="1"/>
  <c r="H22" i="13" s="1"/>
  <c r="AR246" i="11" a="1"/>
  <c r="AR246" i="11" s="1"/>
  <c r="AH21" i="13" s="1"/>
  <c r="AK240" i="11" a="1"/>
  <c r="AK240" i="11" s="1"/>
  <c r="AA15" i="13" s="1"/>
  <c r="AA266" i="11" a="1"/>
  <c r="AA266" i="11" s="1"/>
  <c r="Q47" i="13" s="1"/>
  <c r="K250" i="11" a="1"/>
  <c r="K250" i="11" s="1"/>
  <c r="W238" i="11" a="1"/>
  <c r="W238" i="11" s="1"/>
  <c r="M13" i="13" s="1"/>
  <c r="L264" i="11" a="1"/>
  <c r="L264" i="11" s="1"/>
  <c r="B45" i="13" s="1"/>
  <c r="A45" i="13" s="1"/>
  <c r="AN265" i="11" a="1"/>
  <c r="AN265" i="11" s="1"/>
  <c r="AD46" i="13" s="1"/>
  <c r="T243" i="11" a="1"/>
  <c r="T243" i="11" s="1"/>
  <c r="J18" i="13" s="1"/>
  <c r="Z232" i="11" a="1"/>
  <c r="Z232" i="11" s="1"/>
  <c r="P7" i="13" s="1"/>
  <c r="AG239" i="11" a="1"/>
  <c r="AG239" i="11" s="1"/>
  <c r="W14" i="13" s="1"/>
  <c r="T246" i="11" a="1"/>
  <c r="T246" i="11" s="1"/>
  <c r="J21" i="13" s="1"/>
  <c r="AK252" i="11" a="1"/>
  <c r="AK252" i="11" s="1"/>
  <c r="AA27" i="13" s="1"/>
  <c r="AM263" i="11" a="1"/>
  <c r="AM263" i="11" s="1"/>
  <c r="AC44" i="13" s="1"/>
  <c r="AI260" i="11" a="1"/>
  <c r="AI260" i="11" s="1"/>
  <c r="Y41" i="13" s="1"/>
  <c r="AK238" i="11" a="1"/>
  <c r="AK238" i="11" s="1"/>
  <c r="AA13" i="13" s="1"/>
  <c r="U247" i="11" a="1"/>
  <c r="U247" i="11" s="1"/>
  <c r="K22" i="13" s="1"/>
  <c r="M254" i="11" a="1"/>
  <c r="M254" i="11" s="1"/>
  <c r="C29" i="13" s="1"/>
  <c r="D29" i="13" s="1"/>
  <c r="Y255" i="11" a="1"/>
  <c r="Y255" i="11" s="1"/>
  <c r="O36" i="13" s="1"/>
  <c r="AG258" i="11" a="1"/>
  <c r="AG258" i="11" s="1"/>
  <c r="W39" i="13" s="1"/>
  <c r="W236" i="11" a="1"/>
  <c r="W236" i="11" s="1"/>
  <c r="M11" i="13" s="1"/>
  <c r="R259" i="11" a="1"/>
  <c r="R259" i="11" s="1"/>
  <c r="H40" i="13" s="1"/>
  <c r="R245" i="11" a="1"/>
  <c r="R245" i="11" s="1"/>
  <c r="H20" i="13" s="1"/>
  <c r="L232" i="11" a="1"/>
  <c r="L232" i="11" s="1"/>
  <c r="B7" i="13" s="1"/>
  <c r="AD250" i="11" a="1"/>
  <c r="AD250" i="11" s="1"/>
  <c r="T25" i="13" s="1"/>
  <c r="AP262" i="11" a="1"/>
  <c r="AP262" i="11" s="1"/>
  <c r="AF43" i="13" s="1"/>
  <c r="AA244" i="11" a="1"/>
  <c r="AA244" i="11" s="1"/>
  <c r="Q19" i="13" s="1"/>
  <c r="AF265" i="11" a="1"/>
  <c r="AF265" i="11" s="1"/>
  <c r="V46" i="13" s="1"/>
  <c r="AM241" i="11" a="1"/>
  <c r="AM241" i="11" s="1"/>
  <c r="AC16" i="13" s="1"/>
  <c r="AP245" i="11" a="1"/>
  <c r="AP245" i="11" s="1"/>
  <c r="AF20" i="13" s="1"/>
  <c r="AA248" i="11" a="1"/>
  <c r="AA248" i="11" s="1"/>
  <c r="Q23" i="13" s="1"/>
  <c r="X260" i="11" a="1"/>
  <c r="X260" i="11" s="1"/>
  <c r="N41" i="13" s="1"/>
  <c r="AL254" i="11" a="1"/>
  <c r="AL254" i="11" s="1"/>
  <c r="AB29" i="13" s="1"/>
  <c r="Y235" i="11" a="1"/>
  <c r="Y235" i="11" s="1"/>
  <c r="O10" i="13" s="1"/>
  <c r="L233" i="11" a="1"/>
  <c r="L233" i="11" s="1"/>
  <c r="B8" i="13" s="1"/>
  <c r="AG252" i="11" a="1"/>
  <c r="AG252" i="11" s="1"/>
  <c r="W27" i="13" s="1"/>
  <c r="AO262" i="11" a="1"/>
  <c r="AO262" i="11" s="1"/>
  <c r="AE43" i="13" s="1"/>
  <c r="AC243" i="11" a="1"/>
  <c r="AC243" i="11" s="1"/>
  <c r="S18" i="13" s="1"/>
  <c r="AP233" i="11" a="1"/>
  <c r="AP233" i="11" s="1"/>
  <c r="AF8" i="13" s="1"/>
  <c r="Z231" i="11" a="1"/>
  <c r="Z231" i="11" s="1"/>
  <c r="M233" i="11" a="1"/>
  <c r="M233" i="11" s="1"/>
  <c r="C8" i="13" s="1"/>
  <c r="D8" i="13" s="1"/>
  <c r="AH255" i="11" a="1"/>
  <c r="AH255" i="11" s="1"/>
  <c r="X36" i="13" s="1"/>
  <c r="Y243" i="11" a="1"/>
  <c r="Y243" i="11" s="1"/>
  <c r="O18" i="13" s="1"/>
  <c r="AH262" i="11" a="1"/>
  <c r="AH262" i="11" s="1"/>
  <c r="X43" i="13" s="1"/>
  <c r="R257" i="11" a="1"/>
  <c r="R257" i="11" s="1"/>
  <c r="H38" i="13" s="1"/>
  <c r="AM235" i="11" a="1"/>
  <c r="AM235" i="11" s="1"/>
  <c r="AC10" i="13" s="1"/>
  <c r="X261" i="11" a="1"/>
  <c r="X261" i="11" s="1"/>
  <c r="N42" i="13" s="1"/>
  <c r="AO257" i="11" a="1"/>
  <c r="AO257" i="11" s="1"/>
  <c r="AE38" i="13" s="1"/>
  <c r="AS254" i="11" a="1"/>
  <c r="AS254" i="11" s="1"/>
  <c r="AI29" i="13" s="1"/>
  <c r="X236" i="11" a="1"/>
  <c r="X236" i="11" s="1"/>
  <c r="N11" i="13" s="1"/>
  <c r="AB259" i="11" a="1"/>
  <c r="AB259" i="11" s="1"/>
  <c r="R40" i="13" s="1"/>
  <c r="T258" i="11" a="1"/>
  <c r="T258" i="11" s="1"/>
  <c r="J39" i="13" s="1"/>
  <c r="X242" i="11" a="1"/>
  <c r="X242" i="11" s="1"/>
  <c r="N17" i="13" s="1"/>
  <c r="AQ259" i="11" a="1"/>
  <c r="AQ259" i="11" s="1"/>
  <c r="AG40" i="13" s="1"/>
  <c r="T234" i="11" a="1"/>
  <c r="T234" i="11" s="1"/>
  <c r="J9" i="13" s="1"/>
  <c r="AF259" i="11" a="1"/>
  <c r="AF259" i="11" s="1"/>
  <c r="V40" i="13" s="1"/>
  <c r="AN244" i="11" a="1"/>
  <c r="AN244" i="11" s="1"/>
  <c r="AD19" i="13" s="1"/>
  <c r="AP266" i="11" a="1"/>
  <c r="AP266" i="11" s="1"/>
  <c r="AF47" i="13" s="1"/>
  <c r="AL248" i="11" a="1"/>
  <c r="AL248" i="11" s="1"/>
  <c r="AB23" i="13" s="1"/>
  <c r="T251" i="11" a="1"/>
  <c r="T251" i="11" s="1"/>
  <c r="J26" i="13" s="1"/>
  <c r="AK254" i="11" a="1"/>
  <c r="AK254" i="11" s="1"/>
  <c r="AA29" i="13" s="1"/>
  <c r="AS257" i="11" a="1"/>
  <c r="AS257" i="11" s="1"/>
  <c r="AI38" i="13" s="1"/>
  <c r="AP267" i="11" a="1"/>
  <c r="AP267" i="11" s="1"/>
  <c r="X234" i="11" a="1"/>
  <c r="X234" i="11" s="1"/>
  <c r="N9" i="13" s="1"/>
  <c r="AH250" i="11" a="1"/>
  <c r="AH250" i="11" s="1"/>
  <c r="X25" i="13" s="1"/>
  <c r="AK241" i="11" a="1"/>
  <c r="AK241" i="11" s="1"/>
  <c r="AA16" i="13" s="1"/>
  <c r="S249" i="11" a="1"/>
  <c r="S249" i="11" s="1"/>
  <c r="I24" i="13" s="1"/>
  <c r="AC260" i="11" a="1"/>
  <c r="AC260" i="11" s="1"/>
  <c r="S41" i="13" s="1"/>
  <c r="U253" i="11" a="1"/>
  <c r="U253" i="11" s="1"/>
  <c r="K28" i="13" s="1"/>
  <c r="AD234" i="11" a="1"/>
  <c r="AD234" i="11" s="1"/>
  <c r="T9" i="13" s="1"/>
  <c r="AE260" i="11" a="1"/>
  <c r="AE260" i="11" s="1"/>
  <c r="U41" i="13" s="1"/>
  <c r="AM240" i="11" a="1"/>
  <c r="AM240" i="11" s="1"/>
  <c r="AC15" i="13" s="1"/>
  <c r="AF255" i="11" a="1"/>
  <c r="AF255" i="11" s="1"/>
  <c r="V36" i="13" s="1"/>
  <c r="AN236" i="11" a="1"/>
  <c r="AN236" i="11" s="1"/>
  <c r="AD11" i="13" s="1"/>
  <c r="K233" i="11" a="1"/>
  <c r="K233" i="11" s="1"/>
  <c r="AF267" i="11" a="1"/>
  <c r="AF267" i="11" s="1"/>
  <c r="AC258" i="11" a="1"/>
  <c r="AC258" i="11" s="1"/>
  <c r="S39" i="13" s="1"/>
  <c r="AN254" i="11" a="1"/>
  <c r="AN254" i="11" s="1"/>
  <c r="AD29" i="13" s="1"/>
  <c r="R240" i="11" a="1"/>
  <c r="R240" i="11" s="1"/>
  <c r="H15" i="13" s="1"/>
  <c r="V252" i="11" a="1"/>
  <c r="V252" i="11" s="1"/>
  <c r="L27" i="13" s="1"/>
  <c r="M267" i="11" a="1"/>
  <c r="M267" i="11" s="1"/>
  <c r="M256" i="11" a="1"/>
  <c r="M256" i="11" s="1"/>
  <c r="C37" i="13" s="1"/>
  <c r="D37" i="13" s="1"/>
  <c r="AL252" i="11" a="1"/>
  <c r="AL252" i="11" s="1"/>
  <c r="AB27" i="13" s="1"/>
  <c r="AL253" i="11" a="1"/>
  <c r="AL253" i="11" s="1"/>
  <c r="AB28" i="13" s="1"/>
  <c r="AI252" i="11" a="1"/>
  <c r="AI252" i="11" s="1"/>
  <c r="Y27" i="13" s="1"/>
  <c r="AI262" i="11" a="1"/>
  <c r="AI262" i="11" s="1"/>
  <c r="Y43" i="13" s="1"/>
  <c r="AD247" i="11" a="1"/>
  <c r="AD247" i="11" s="1"/>
  <c r="T22" i="13" s="1"/>
  <c r="AR236" i="11" a="1"/>
  <c r="AR236" i="11" s="1"/>
  <c r="AH11" i="13" s="1"/>
  <c r="AD243" i="11" a="1"/>
  <c r="AD243" i="11" s="1"/>
  <c r="T18" i="13" s="1"/>
  <c r="S266" i="11" a="1"/>
  <c r="S266" i="11" s="1"/>
  <c r="I47" i="13" s="1"/>
  <c r="M236" i="11" a="1"/>
  <c r="M236" i="11" s="1"/>
  <c r="C11" i="13" s="1"/>
  <c r="D11" i="13" s="1"/>
  <c r="AG244" i="11" a="1"/>
  <c r="AG244" i="11" s="1"/>
  <c r="W19" i="13" s="1"/>
  <c r="AI254" i="11" a="1"/>
  <c r="AI254" i="11" s="1"/>
  <c r="Y29" i="13" s="1"/>
  <c r="M243" i="11" a="1"/>
  <c r="M243" i="11" s="1"/>
  <c r="C18" i="13" s="1"/>
  <c r="D18" i="13" s="1"/>
  <c r="AN243" i="11" a="1"/>
  <c r="AN243" i="11" s="1"/>
  <c r="AD18" i="13" s="1"/>
  <c r="K238" i="11" a="1"/>
  <c r="K238" i="11" s="1"/>
  <c r="V232" i="11" a="1"/>
  <c r="V232" i="11" s="1"/>
  <c r="L7" i="13" s="1"/>
  <c r="AE237" i="11" a="1"/>
  <c r="AE237" i="11" s="1"/>
  <c r="U12" i="13" s="1"/>
  <c r="Y260" i="11" a="1"/>
  <c r="Y260" i="11" s="1"/>
  <c r="O41" i="13" s="1"/>
  <c r="AS231" i="11" a="1"/>
  <c r="AS231" i="11" s="1"/>
  <c r="AQ243" i="11" a="1"/>
  <c r="AQ243" i="11" s="1"/>
  <c r="AG18" i="13" s="1"/>
  <c r="W262" i="11" a="1"/>
  <c r="W262" i="11" s="1"/>
  <c r="M43" i="13" s="1"/>
  <c r="AD258" i="11" a="1"/>
  <c r="AD258" i="11" s="1"/>
  <c r="T39" i="13" s="1"/>
  <c r="AG264" i="11" a="1"/>
  <c r="AG264" i="11" s="1"/>
  <c r="W45" i="13" s="1"/>
  <c r="AM251" i="11" a="1"/>
  <c r="AM251" i="11" s="1"/>
  <c r="AC26" i="13" s="1"/>
  <c r="AG238" i="11" a="1"/>
  <c r="AG238" i="11" s="1"/>
  <c r="W13" i="13" s="1"/>
  <c r="AQ239" i="11" a="1"/>
  <c r="AQ239" i="11" s="1"/>
  <c r="AG14" i="13" s="1"/>
  <c r="AR260" i="11" a="1"/>
  <c r="AR260" i="11" s="1"/>
  <c r="AH41" i="13" s="1"/>
  <c r="AA239" i="11" a="1"/>
  <c r="AA239" i="11" s="1"/>
  <c r="Q14" i="13" s="1"/>
  <c r="X246" i="11" a="1"/>
  <c r="X246" i="11" s="1"/>
  <c r="N21" i="13" s="1"/>
  <c r="AN233" i="11" a="1"/>
  <c r="AN233" i="11" s="1"/>
  <c r="AD8" i="13" s="1"/>
  <c r="AN245" i="11" a="1"/>
  <c r="AN245" i="11" s="1"/>
  <c r="AD20" i="13" s="1"/>
  <c r="AR238" i="11" a="1"/>
  <c r="AR238" i="11" s="1"/>
  <c r="AH13" i="13" s="1"/>
  <c r="V238" i="11" a="1"/>
  <c r="V238" i="11" s="1"/>
  <c r="L13" i="13" s="1"/>
  <c r="AK235" i="11" a="1"/>
  <c r="AK235" i="11" s="1"/>
  <c r="AA10" i="13" s="1"/>
  <c r="AG253" i="11" a="1"/>
  <c r="AG253" i="11" s="1"/>
  <c r="W28" i="13" s="1"/>
  <c r="X241" i="11" a="1"/>
  <c r="X241" i="11" s="1"/>
  <c r="N16" i="13" s="1"/>
  <c r="AA257" i="11" a="1"/>
  <c r="AA257" i="11" s="1"/>
  <c r="Q38" i="13" s="1"/>
  <c r="AC241" i="11" a="1"/>
  <c r="AC241" i="11" s="1"/>
  <c r="S16" i="13" s="1"/>
  <c r="K231" i="11" a="1"/>
  <c r="K231" i="11" s="1"/>
  <c r="R236" i="11" a="1"/>
  <c r="R236" i="11" s="1"/>
  <c r="H11" i="13" s="1"/>
  <c r="AO231" i="11" a="1"/>
  <c r="AO231" i="11" s="1"/>
  <c r="L239" i="11" a="1"/>
  <c r="L239" i="11" s="1"/>
  <c r="B14" i="13" s="1"/>
  <c r="K249" i="11" a="1"/>
  <c r="K249" i="11" s="1"/>
  <c r="AO252" i="11" a="1"/>
  <c r="AO252" i="11" s="1"/>
  <c r="AE27" i="13" s="1"/>
  <c r="AA250" i="11" a="1"/>
  <c r="AA250" i="11" s="1"/>
  <c r="Q25" i="13" s="1"/>
  <c r="AN248" i="11" a="1"/>
  <c r="AN248" i="11" s="1"/>
  <c r="AD23" i="13" s="1"/>
  <c r="AJ254" i="11" a="1"/>
  <c r="AJ254" i="11" s="1"/>
  <c r="Z29" i="13" s="1"/>
  <c r="AM238" i="11" a="1"/>
  <c r="AM238" i="11" s="1"/>
  <c r="AC13" i="13" s="1"/>
  <c r="T239" i="11" a="1"/>
  <c r="T239" i="11" s="1"/>
  <c r="J14" i="13" s="1"/>
  <c r="AA233" i="11" a="1"/>
  <c r="AA233" i="11" s="1"/>
  <c r="Q8" i="13" s="1"/>
  <c r="T265" i="11" a="1"/>
  <c r="T265" i="11" s="1"/>
  <c r="J46" i="13" s="1"/>
  <c r="AJ258" i="11" a="1"/>
  <c r="AJ258" i="11" s="1"/>
  <c r="Z39" i="13" s="1"/>
  <c r="AJ261" i="11" a="1"/>
  <c r="AJ261" i="11" s="1"/>
  <c r="Z42" i="13" s="1"/>
  <c r="R250" i="11" a="1"/>
  <c r="R250" i="11" s="1"/>
  <c r="H25" i="13" s="1"/>
  <c r="K251" i="11" a="1"/>
  <c r="K251" i="11" s="1"/>
  <c r="K242" i="11" a="1"/>
  <c r="K242" i="11" s="1"/>
  <c r="AI256" i="11" a="1"/>
  <c r="AI256" i="11" s="1"/>
  <c r="Y37" i="13" s="1"/>
  <c r="AE265" i="11" a="1"/>
  <c r="AE265" i="11" s="1"/>
  <c r="U46" i="13" s="1"/>
  <c r="AO233" i="11" a="1"/>
  <c r="AO233" i="11" s="1"/>
  <c r="AE8" i="13" s="1"/>
  <c r="AQ263" i="11" a="1"/>
  <c r="AQ263" i="11" s="1"/>
  <c r="AG44" i="13" s="1"/>
  <c r="R258" i="11" a="1"/>
  <c r="R258" i="11" s="1"/>
  <c r="H39" i="13" s="1"/>
  <c r="X263" i="11" a="1"/>
  <c r="X263" i="11" s="1"/>
  <c r="N44" i="13" s="1"/>
  <c r="R265" i="11" a="1"/>
  <c r="R265" i="11" s="1"/>
  <c r="H46" i="13" s="1"/>
  <c r="AA236" i="11" a="1"/>
  <c r="AA236" i="11" s="1"/>
  <c r="Q11" i="13" s="1"/>
  <c r="AM267" i="11" a="1"/>
  <c r="AM267" i="11" s="1"/>
  <c r="AR237" i="11" a="1"/>
  <c r="AR237" i="11" s="1"/>
  <c r="AH12" i="13" s="1"/>
  <c r="U231" i="11" a="1"/>
  <c r="U231" i="11" s="1"/>
  <c r="AN251" i="11" a="1"/>
  <c r="AN251" i="11" s="1"/>
  <c r="AD26" i="13" s="1"/>
  <c r="W257" i="11" a="1"/>
  <c r="W257" i="11" s="1"/>
  <c r="M38" i="13" s="1"/>
  <c r="AG260" i="11" a="1"/>
  <c r="AG260" i="11" s="1"/>
  <c r="W41" i="13" s="1"/>
  <c r="AL244" i="11" a="1"/>
  <c r="AL244" i="11" s="1"/>
  <c r="AB19" i="13" s="1"/>
  <c r="AC238" i="11" a="1"/>
  <c r="AC238" i="11" s="1"/>
  <c r="S13" i="13" s="1"/>
  <c r="AB238" i="11" a="1"/>
  <c r="AB238" i="11" s="1"/>
  <c r="R13" i="13" s="1"/>
  <c r="S250" i="11" a="1"/>
  <c r="S250" i="11" s="1"/>
  <c r="I25" i="13" s="1"/>
  <c r="AC253" i="11" a="1"/>
  <c r="AC253" i="11" s="1"/>
  <c r="S28" i="13" s="1"/>
  <c r="AO264" i="11" a="1"/>
  <c r="AO264" i="11" s="1"/>
  <c r="AE45" i="13" s="1"/>
  <c r="AR252" i="11" a="1"/>
  <c r="AR252" i="11" s="1"/>
  <c r="AH27" i="13" s="1"/>
  <c r="AI232" i="11" a="1"/>
  <c r="AI232" i="11" s="1"/>
  <c r="Y7" i="13" s="1"/>
  <c r="R239" i="11" a="1"/>
  <c r="R239" i="11" s="1"/>
  <c r="H14" i="13" s="1"/>
  <c r="AM246" i="11" a="1"/>
  <c r="AM246" i="11" s="1"/>
  <c r="AC21" i="13" s="1"/>
  <c r="AJ248" i="11" a="1"/>
  <c r="AJ248" i="11" s="1"/>
  <c r="Z23" i="13" s="1"/>
  <c r="AL238" i="11" a="1"/>
  <c r="AL238" i="11" s="1"/>
  <c r="AB13" i="13" s="1"/>
  <c r="V237" i="11" a="1"/>
  <c r="V237" i="11" s="1"/>
  <c r="L12" i="13" s="1"/>
  <c r="AP247" i="11" a="1"/>
  <c r="AP247" i="11" s="1"/>
  <c r="AF22" i="13" s="1"/>
  <c r="AM264" i="11" a="1"/>
  <c r="AM264" i="11" s="1"/>
  <c r="AC45" i="13" s="1"/>
  <c r="S244" i="11" a="1"/>
  <c r="S244" i="11" s="1"/>
  <c r="I19" i="13" s="1"/>
  <c r="Y237" i="11" a="1"/>
  <c r="Y237" i="11" s="1"/>
  <c r="O12" i="13" s="1"/>
  <c r="AH234" i="11" a="1"/>
  <c r="AH234" i="11" s="1"/>
  <c r="X9" i="13" s="1"/>
  <c r="AM262" i="11" a="1"/>
  <c r="AM262" i="11" s="1"/>
  <c r="AC43" i="13" s="1"/>
  <c r="AB261" i="11" a="1"/>
  <c r="AB261" i="11" s="1"/>
  <c r="R42" i="13" s="1"/>
  <c r="Z263" i="11" a="1"/>
  <c r="Z263" i="11" s="1"/>
  <c r="P44" i="13" s="1"/>
  <c r="AG261" i="11" a="1"/>
  <c r="AG261" i="11" s="1"/>
  <c r="W42" i="13" s="1"/>
  <c r="R234" i="11" a="1"/>
  <c r="R234" i="11" s="1"/>
  <c r="H9" i="13" s="1"/>
  <c r="U261" i="11" a="1"/>
  <c r="U261" i="11" s="1"/>
  <c r="K42" i="13" s="1"/>
  <c r="AL265" i="11" a="1"/>
  <c r="AL265" i="11" s="1"/>
  <c r="AB46" i="13" s="1"/>
  <c r="AS240" i="11" a="1"/>
  <c r="AS240" i="11" s="1"/>
  <c r="AI15" i="13" s="1"/>
  <c r="AG257" i="11" a="1"/>
  <c r="AG257" i="11" s="1"/>
  <c r="W38" i="13" s="1"/>
  <c r="AB249" i="11" a="1"/>
  <c r="AB249" i="11" s="1"/>
  <c r="R24" i="13" s="1"/>
  <c r="AQ260" i="11" a="1"/>
  <c r="AQ260" i="11" s="1"/>
  <c r="AG41" i="13" s="1"/>
  <c r="V244" i="11" a="1"/>
  <c r="V244" i="11" s="1"/>
  <c r="L19" i="13" s="1"/>
  <c r="M242" i="11" a="1"/>
  <c r="M242" i="11" s="1"/>
  <c r="C17" i="13" s="1"/>
  <c r="D17" i="13" s="1"/>
  <c r="AL231" i="11" a="1"/>
  <c r="AL231" i="11" s="1"/>
  <c r="AI238" i="11" a="1"/>
  <c r="AI238" i="11" s="1"/>
  <c r="Y13" i="13" s="1"/>
  <c r="AR250" i="11" a="1"/>
  <c r="AR250" i="11" s="1"/>
  <c r="AH25" i="13" s="1"/>
  <c r="AB246" i="11" a="1"/>
  <c r="AB246" i="11" s="1"/>
  <c r="R21" i="13" s="1"/>
  <c r="AN267" i="11" a="1"/>
  <c r="AN267" i="11" s="1"/>
  <c r="AQ248" i="11" a="1"/>
  <c r="AQ248" i="11" s="1"/>
  <c r="AG23" i="13" s="1"/>
  <c r="AR259" i="11" a="1"/>
  <c r="AR259" i="11" s="1"/>
  <c r="AH40" i="13" s="1"/>
  <c r="AP257" i="11" a="1"/>
  <c r="AP257" i="11" s="1"/>
  <c r="AF38" i="13" s="1"/>
  <c r="AB243" i="11" a="1"/>
  <c r="AB243" i="11" s="1"/>
  <c r="R18" i="13" s="1"/>
  <c r="U249" i="11" a="1"/>
  <c r="U249" i="11" s="1"/>
  <c r="K24" i="13" s="1"/>
  <c r="AQ258" i="11" a="1"/>
  <c r="AQ258" i="11" s="1"/>
  <c r="AG39" i="13" s="1"/>
  <c r="M249" i="11" a="1"/>
  <c r="M249" i="11" s="1"/>
  <c r="C24" i="13" s="1"/>
  <c r="D24" i="13" s="1"/>
  <c r="AR232" i="11" a="1"/>
  <c r="AR232" i="11" s="1"/>
  <c r="AH7" i="13" s="1"/>
  <c r="AF252" i="11" a="1"/>
  <c r="AF252" i="11" s="1"/>
  <c r="V27" i="13" s="1"/>
  <c r="T247" i="11" a="1"/>
  <c r="T247" i="11" s="1"/>
  <c r="J22" i="13" s="1"/>
  <c r="AD256" i="11" a="1"/>
  <c r="AD256" i="11" s="1"/>
  <c r="T37" i="13" s="1"/>
  <c r="AA240" i="11" a="1"/>
  <c r="AA240" i="11" s="1"/>
  <c r="Q15" i="13" s="1"/>
  <c r="T240" i="11" a="1"/>
  <c r="T240" i="11" s="1"/>
  <c r="J15" i="13" s="1"/>
  <c r="AE240" i="11" a="1"/>
  <c r="AE240" i="11" s="1"/>
  <c r="U15" i="13" s="1"/>
  <c r="AM254" i="11" a="1"/>
  <c r="AM254" i="11" s="1"/>
  <c r="AC29" i="13" s="1"/>
  <c r="AF264" i="11" a="1"/>
  <c r="AF264" i="11" s="1"/>
  <c r="V45" i="13" s="1"/>
  <c r="AF254" i="11" a="1"/>
  <c r="AF254" i="11" s="1"/>
  <c r="V29" i="13" s="1"/>
  <c r="M250" i="11" a="1"/>
  <c r="M250" i="11" s="1"/>
  <c r="C25" i="13" s="1"/>
  <c r="D25" i="13" s="1"/>
  <c r="U260" i="11" a="1"/>
  <c r="U260" i="11" s="1"/>
  <c r="K41" i="13" s="1"/>
  <c r="AM244" i="11" a="1"/>
  <c r="AM244" i="11" s="1"/>
  <c r="AC19" i="13" s="1"/>
  <c r="W244" i="11" a="1"/>
  <c r="W244" i="11" s="1"/>
  <c r="M19" i="13" s="1"/>
  <c r="AN250" i="11" a="1"/>
  <c r="AN250" i="11" s="1"/>
  <c r="AD25" i="13" s="1"/>
  <c r="AP260" i="11" a="1"/>
  <c r="AP260" i="11" s="1"/>
  <c r="AF41" i="13" s="1"/>
  <c r="AL250" i="11" a="1"/>
  <c r="AL250" i="11" s="1"/>
  <c r="AB25" i="13" s="1"/>
  <c r="T232" i="11" a="1"/>
  <c r="T232" i="11" s="1"/>
  <c r="J7" i="13" s="1"/>
  <c r="Y251" i="11" a="1"/>
  <c r="Y251" i="11" s="1"/>
  <c r="O26" i="13" s="1"/>
  <c r="AP243" i="11" a="1"/>
  <c r="AP243" i="11" s="1"/>
  <c r="AF18" i="13" s="1"/>
  <c r="W239" i="11" a="1"/>
  <c r="W239" i="11" s="1"/>
  <c r="M14" i="13" s="1"/>
  <c r="M263" i="11" a="1"/>
  <c r="M263" i="11" s="1"/>
  <c r="C44" i="13" s="1"/>
  <c r="D44" i="13" s="1"/>
  <c r="AJ242" i="11" a="1"/>
  <c r="AJ242" i="11" s="1"/>
  <c r="Z17" i="13" s="1"/>
  <c r="AS243" i="11" a="1"/>
  <c r="AS243" i="11" s="1"/>
  <c r="AI18" i="13" s="1"/>
  <c r="K266" i="11" a="1"/>
  <c r="K266" i="11" s="1"/>
  <c r="M259" i="11" a="1"/>
  <c r="M259" i="11" s="1"/>
  <c r="C40" i="13" s="1"/>
  <c r="D40" i="13" s="1"/>
  <c r="AQ245" i="11" a="1"/>
  <c r="AQ245" i="11" s="1"/>
  <c r="AG20" i="13" s="1"/>
  <c r="V248" i="11" a="1"/>
  <c r="V248" i="11" s="1"/>
  <c r="L23" i="13" s="1"/>
  <c r="AA232" i="11" a="1"/>
  <c r="AA232" i="11" s="1"/>
  <c r="Q7" i="13" s="1"/>
  <c r="W264" i="11" a="1"/>
  <c r="W264" i="11" s="1"/>
  <c r="M45" i="13" s="1"/>
  <c r="AE247" i="11" a="1"/>
  <c r="AE247" i="11" s="1"/>
  <c r="U22" i="13" s="1"/>
  <c r="V245" i="11" a="1"/>
  <c r="V245" i="11" s="1"/>
  <c r="L20" i="13" s="1"/>
  <c r="AM236" i="11" a="1"/>
  <c r="AM236" i="11" s="1"/>
  <c r="AC11" i="13" s="1"/>
  <c r="AL243" i="11" a="1"/>
  <c r="AL243" i="11" s="1"/>
  <c r="AB18" i="13" s="1"/>
  <c r="AB248" i="11" a="1"/>
  <c r="AB248" i="11" s="1"/>
  <c r="R23" i="13" s="1"/>
  <c r="T256" i="11" a="1"/>
  <c r="T256" i="11" s="1"/>
  <c r="J37" i="13" s="1"/>
  <c r="AA259" i="11" a="1"/>
  <c r="AA259" i="11" s="1"/>
  <c r="Q40" i="13" s="1"/>
  <c r="Z243" i="11" a="1"/>
  <c r="Z243" i="11" s="1"/>
  <c r="P18" i="13" s="1"/>
  <c r="AG265" i="11" a="1"/>
  <c r="AG265" i="11" s="1"/>
  <c r="W46" i="13" s="1"/>
  <c r="AM242" i="11" a="1"/>
  <c r="AM242" i="11" s="1"/>
  <c r="AC17" i="13" s="1"/>
  <c r="V255" i="11" a="1"/>
  <c r="V255" i="11" s="1"/>
  <c r="L36" i="13" s="1"/>
  <c r="AR265" i="11" a="1"/>
  <c r="AR265" i="11" s="1"/>
  <c r="AH46" i="13" s="1"/>
  <c r="K252" i="11" a="1"/>
  <c r="K252" i="11" s="1"/>
  <c r="AM239" i="11" a="1"/>
  <c r="AM239" i="11" s="1"/>
  <c r="AC14" i="13" s="1"/>
  <c r="K237" i="11" a="1"/>
  <c r="K237" i="11" s="1"/>
  <c r="AB233" i="11" a="1"/>
  <c r="AB233" i="11" s="1"/>
  <c r="R8" i="13" s="1"/>
  <c r="X235" i="11" a="1"/>
  <c r="X235" i="11" s="1"/>
  <c r="N10" i="13" s="1"/>
  <c r="R262" i="11" a="1"/>
  <c r="R262" i="11" s="1"/>
  <c r="H43" i="13" s="1"/>
  <c r="K253" i="11" a="1"/>
  <c r="K253" i="11" s="1"/>
  <c r="AI240" i="11" a="1"/>
  <c r="AI240" i="11" s="1"/>
  <c r="Y15" i="13" s="1"/>
  <c r="S253" i="11" a="1"/>
  <c r="S253" i="11" s="1"/>
  <c r="I28" i="13" s="1"/>
  <c r="AQ254" i="11" a="1"/>
  <c r="AQ254" i="11" s="1"/>
  <c r="AG29" i="13" s="1"/>
  <c r="AF249" i="11" a="1"/>
  <c r="AF249" i="11" s="1"/>
  <c r="V24" i="13" s="1"/>
  <c r="AA261" i="11" a="1"/>
  <c r="AA261" i="11" s="1"/>
  <c r="Q42" i="13" s="1"/>
  <c r="W242" i="11" a="1"/>
  <c r="W242" i="11" s="1"/>
  <c r="M17" i="13" s="1"/>
  <c r="Z242" i="11" a="1"/>
  <c r="Z242" i="11" s="1"/>
  <c r="P17" i="13" s="1"/>
  <c r="AN241" i="11" a="1"/>
  <c r="AN241" i="11" s="1"/>
  <c r="AD16" i="13" s="1"/>
  <c r="AG232" i="11" a="1"/>
  <c r="AG232" i="11" s="1"/>
  <c r="W7" i="13" s="1"/>
  <c r="K247" i="11" a="1"/>
  <c r="K247" i="11" s="1"/>
  <c r="AN249" i="11" a="1"/>
  <c r="AN249" i="11" s="1"/>
  <c r="AD24" i="13" s="1"/>
  <c r="Z262" i="11" a="1"/>
  <c r="Z262" i="11" s="1"/>
  <c r="P43" i="13" s="1"/>
  <c r="AB236" i="11" a="1"/>
  <c r="AB236" i="11" s="1"/>
  <c r="R11" i="13" s="1"/>
  <c r="AC250" i="11" a="1"/>
  <c r="AC250" i="11" s="1"/>
  <c r="S25" i="13" s="1"/>
  <c r="U265" i="11" a="1"/>
  <c r="U265" i="11" s="1"/>
  <c r="K46" i="13" s="1"/>
  <c r="AB232" i="11" a="1"/>
  <c r="AB232" i="11" s="1"/>
  <c r="R7" i="13" s="1"/>
  <c r="U236" i="11" a="1"/>
  <c r="U236" i="11" s="1"/>
  <c r="K11" i="13" s="1"/>
  <c r="W250" i="11" a="1"/>
  <c r="W250" i="11" s="1"/>
  <c r="M25" i="13" s="1"/>
  <c r="Z239" i="11" a="1"/>
  <c r="Z239" i="11" s="1"/>
  <c r="P14" i="13" s="1"/>
  <c r="AF248" i="11" a="1"/>
  <c r="AF248" i="11" s="1"/>
  <c r="V23" i="13" s="1"/>
  <c r="AH263" i="11" a="1"/>
  <c r="AH263" i="11" s="1"/>
  <c r="X44" i="13" s="1"/>
  <c r="AL266" i="11" a="1"/>
  <c r="AL266" i="11" s="1"/>
  <c r="AB47" i="13" s="1"/>
  <c r="AF257" i="11" a="1"/>
  <c r="AF257" i="11" s="1"/>
  <c r="V38" i="13" s="1"/>
  <c r="AR253" i="11" a="1"/>
  <c r="AR253" i="11" s="1"/>
  <c r="AH28" i="13" s="1"/>
  <c r="Y241" i="11" a="1"/>
  <c r="Y241" i="11" s="1"/>
  <c r="O16" i="13" s="1"/>
  <c r="AI248" i="11" a="1"/>
  <c r="AI248" i="11" s="1"/>
  <c r="Y23" i="13" s="1"/>
  <c r="AL235" i="11" a="1"/>
  <c r="AL235" i="11" s="1"/>
  <c r="AB10" i="13" s="1"/>
  <c r="AS258" i="11" a="1"/>
  <c r="AS258" i="11" s="1"/>
  <c r="AI39" i="13" s="1"/>
  <c r="AK248" i="11" a="1"/>
  <c r="AK248" i="11" s="1"/>
  <c r="AA23" i="13" s="1"/>
  <c r="AD259" i="11" a="1"/>
  <c r="AD259" i="11" s="1"/>
  <c r="T40" i="13" s="1"/>
  <c r="AA231" i="11" a="1"/>
  <c r="AA231" i="11" s="1"/>
  <c r="AE251" i="11" a="1"/>
  <c r="AE251" i="11" s="1"/>
  <c r="U26" i="13" s="1"/>
  <c r="U243" i="11" a="1"/>
  <c r="U243" i="11" s="1"/>
  <c r="K18" i="13" s="1"/>
  <c r="AK265" i="11" a="1"/>
  <c r="AK265" i="11" s="1"/>
  <c r="AA46" i="13" s="1"/>
  <c r="AR264" i="11" a="1"/>
  <c r="AR264" i="11" s="1"/>
  <c r="AH45" i="13" s="1"/>
  <c r="AI237" i="11" a="1"/>
  <c r="AI237" i="11" s="1"/>
  <c r="Y12" i="13" s="1"/>
  <c r="S255" i="11" a="1"/>
  <c r="S255" i="11" s="1"/>
  <c r="I36" i="13" s="1"/>
  <c r="AK267" i="11" a="1"/>
  <c r="AK267" i="11" s="1"/>
  <c r="AE253" i="11" a="1"/>
  <c r="AE253" i="11" s="1"/>
  <c r="U28" i="13" s="1"/>
  <c r="AE238" i="11" a="1"/>
  <c r="AE238" i="11" s="1"/>
  <c r="U13" i="13" s="1"/>
  <c r="AQ251" i="11" a="1"/>
  <c r="AQ251" i="11" s="1"/>
  <c r="AG26" i="13" s="1"/>
  <c r="AL262" i="11" a="1"/>
  <c r="AL262" i="11" s="1"/>
  <c r="AB43" i="13" s="1"/>
  <c r="V233" i="11" a="1"/>
  <c r="V233" i="11" s="1"/>
  <c r="L8" i="13" s="1"/>
  <c r="Y244" i="11" a="1"/>
  <c r="Y244" i="11" s="1"/>
  <c r="O19" i="13" s="1"/>
  <c r="W241" i="11" a="1"/>
  <c r="W241" i="11" s="1"/>
  <c r="M16" i="13" s="1"/>
  <c r="AJ256" i="11" a="1"/>
  <c r="AJ256" i="11" s="1"/>
  <c r="Z37" i="13" s="1"/>
  <c r="AP250" i="11" a="1"/>
  <c r="AP250" i="11" s="1"/>
  <c r="AF25" i="13" s="1"/>
  <c r="S267" i="11" a="1"/>
  <c r="S267" i="11" s="1"/>
  <c r="AM266" i="11" a="1"/>
  <c r="AM266" i="11" s="1"/>
  <c r="AC47" i="13" s="1"/>
  <c r="AC263" i="11" a="1"/>
  <c r="AC263" i="11" s="1"/>
  <c r="S44" i="13" s="1"/>
  <c r="AB231" i="11" a="1"/>
  <c r="AB231" i="11" s="1"/>
  <c r="AD232" i="11" a="1"/>
  <c r="AD232" i="11" s="1"/>
  <c r="T7" i="13" s="1"/>
  <c r="U264" i="11" a="1"/>
  <c r="U264" i="11" s="1"/>
  <c r="K45" i="13" s="1"/>
  <c r="K265" i="11" a="1"/>
  <c r="K265" i="11" s="1"/>
  <c r="AF235" i="11" a="1"/>
  <c r="AF235" i="11" s="1"/>
  <c r="V10" i="13" s="1"/>
  <c r="AD253" i="11" a="1"/>
  <c r="AD253" i="11" s="1"/>
  <c r="T28" i="13" s="1"/>
  <c r="AS265" i="11" a="1"/>
  <c r="AS265" i="11" s="1"/>
  <c r="AI46" i="13" s="1"/>
  <c r="AF266" i="11" a="1"/>
  <c r="AF266" i="11" s="1"/>
  <c r="V47" i="13" s="1"/>
  <c r="AO254" i="11" a="1"/>
  <c r="AO254" i="11" s="1"/>
  <c r="AE29" i="13" s="1"/>
  <c r="AL242" i="11" a="1"/>
  <c r="AL242" i="11" s="1"/>
  <c r="AB17" i="13" s="1"/>
  <c r="Z257" i="11" a="1"/>
  <c r="Z257" i="11" s="1"/>
  <c r="P38" i="13" s="1"/>
  <c r="AJ247" i="11" a="1"/>
  <c r="AJ247" i="11" s="1"/>
  <c r="Z22" i="13" s="1"/>
  <c r="U259" i="11" a="1"/>
  <c r="U259" i="11" s="1"/>
  <c r="K40" i="13" s="1"/>
  <c r="S259" i="11" a="1"/>
  <c r="S259" i="11" s="1"/>
  <c r="I40" i="13" s="1"/>
  <c r="AI246" i="11" a="1"/>
  <c r="AI246" i="11" s="1"/>
  <c r="Y21" i="13" s="1"/>
  <c r="AE242" i="11" a="1"/>
  <c r="AE242" i="11" s="1"/>
  <c r="U17" i="13" s="1"/>
  <c r="Y263" i="11" a="1"/>
  <c r="Y263" i="11" s="1"/>
  <c r="O44" i="13" s="1"/>
  <c r="V231" i="11" a="1"/>
  <c r="V231" i="11" s="1"/>
  <c r="AK246" i="11" a="1"/>
  <c r="AK246" i="11" s="1"/>
  <c r="AA21" i="13" s="1"/>
  <c r="AI247" i="11" a="1"/>
  <c r="AI247" i="11" s="1"/>
  <c r="Y22" i="13" s="1"/>
  <c r="W251" i="11" a="1"/>
  <c r="W251" i="11" s="1"/>
  <c r="M26" i="13" s="1"/>
  <c r="R256" i="11" a="1"/>
  <c r="R256" i="11" s="1"/>
  <c r="H37" i="13" s="1"/>
  <c r="W260" i="11" a="1"/>
  <c r="W260" i="11" s="1"/>
  <c r="M41" i="13" s="1"/>
  <c r="AD237" i="11" a="1"/>
  <c r="AD237" i="11" s="1"/>
  <c r="T12" i="13" s="1"/>
  <c r="AK245" i="11" a="1"/>
  <c r="AK245" i="11" s="1"/>
  <c r="AA20" i="13" s="1"/>
  <c r="V256" i="11" a="1"/>
  <c r="V256" i="11" s="1"/>
  <c r="L37" i="13" s="1"/>
  <c r="AB234" i="11" a="1"/>
  <c r="AB234" i="11" s="1"/>
  <c r="R9" i="13" s="1"/>
  <c r="AS262" i="11" a="1"/>
  <c r="AS262" i="11" s="1"/>
  <c r="AI43" i="13" s="1"/>
  <c r="R249" i="11" a="1"/>
  <c r="R249" i="11" s="1"/>
  <c r="H24" i="13" s="1"/>
  <c r="AM232" i="11" a="1"/>
  <c r="AM232" i="11" s="1"/>
  <c r="AC7" i="13" s="1"/>
  <c r="AS246" i="11" a="1"/>
  <c r="AS246" i="11" s="1"/>
  <c r="AI21" i="13" s="1"/>
  <c r="Z265" i="11" a="1"/>
  <c r="Z265" i="11" s="1"/>
  <c r="P46" i="13" s="1"/>
  <c r="S232" i="11" a="1"/>
  <c r="S232" i="11" s="1"/>
  <c r="I7" i="13" s="1"/>
  <c r="M260" i="11" a="1"/>
  <c r="M260" i="11" s="1"/>
  <c r="C41" i="13" s="1"/>
  <c r="D41" i="13" s="1"/>
  <c r="AP241" i="11" a="1"/>
  <c r="AP241" i="11" s="1"/>
  <c r="AF16" i="13" s="1"/>
  <c r="AC239" i="11" a="1"/>
  <c r="AC239" i="11" s="1"/>
  <c r="S14" i="13" s="1"/>
  <c r="AJ263" i="11" a="1"/>
  <c r="AJ263" i="11" s="1"/>
  <c r="Z44" i="13" s="1"/>
  <c r="AJ239" i="11" a="1"/>
  <c r="AJ239" i="11" s="1"/>
  <c r="Z14" i="13" s="1"/>
  <c r="AG237" i="11" a="1"/>
  <c r="AG237" i="11" s="1"/>
  <c r="W12" i="13" s="1"/>
  <c r="AH233" i="11" a="1"/>
  <c r="AH233" i="11" s="1"/>
  <c r="X8" i="13" s="1"/>
  <c r="AN261" i="11" a="1"/>
  <c r="AN261" i="11" s="1"/>
  <c r="AD42" i="13" s="1"/>
  <c r="M231" i="11" a="1"/>
  <c r="M231" i="11" s="1"/>
  <c r="C6" i="13" s="1"/>
  <c r="D6" i="13" s="1"/>
  <c r="AM248" i="11" a="1"/>
  <c r="AM248" i="11" s="1"/>
  <c r="AC23" i="13" s="1"/>
  <c r="L246" i="11" a="1"/>
  <c r="L246" i="11" s="1"/>
  <c r="B21" i="13" s="1"/>
  <c r="AJ237" i="11" a="1"/>
  <c r="AJ237" i="11" s="1"/>
  <c r="Z12" i="13" s="1"/>
  <c r="AI244" i="11" a="1"/>
  <c r="AI244" i="11" s="1"/>
  <c r="Y19" i="13" s="1"/>
  <c r="AB256" i="11" a="1"/>
  <c r="AB256" i="11" s="1"/>
  <c r="R37" i="13" s="1"/>
  <c r="AJ251" i="11" a="1"/>
  <c r="AJ251" i="11" s="1"/>
  <c r="Z26" i="13" s="1"/>
  <c r="AP232" i="11" a="1"/>
  <c r="AP232" i="11" s="1"/>
  <c r="AF7" i="13" s="1"/>
  <c r="Z264" i="11" a="1"/>
  <c r="Z264" i="11" s="1"/>
  <c r="P45" i="13" s="1"/>
  <c r="AI233" i="11" a="1"/>
  <c r="AI233" i="11" s="1"/>
  <c r="Y8" i="13" s="1"/>
  <c r="U238" i="11" a="1"/>
  <c r="U238" i="11" s="1"/>
  <c r="K13" i="13" s="1"/>
  <c r="T266" i="11" a="1"/>
  <c r="T266" i="11" s="1"/>
  <c r="J47" i="13" s="1"/>
  <c r="AH235" i="11" a="1"/>
  <c r="AH235" i="11" s="1"/>
  <c r="X10" i="13" s="1"/>
  <c r="AO243" i="11" a="1"/>
  <c r="AO243" i="11" s="1"/>
  <c r="AE18" i="13" s="1"/>
  <c r="L267" i="11" a="1"/>
  <c r="L267" i="11" s="1"/>
  <c r="Z258" i="11" a="1"/>
  <c r="Z258" i="11" s="1"/>
  <c r="P39" i="13" s="1"/>
  <c r="V261" i="11" a="1"/>
  <c r="V261" i="11" s="1"/>
  <c r="L42" i="13" s="1"/>
  <c r="AR262" i="11" a="1"/>
  <c r="AR262" i="11" s="1"/>
  <c r="AH43" i="13" s="1"/>
  <c r="AR235" i="11" a="1"/>
  <c r="AR235" i="11" s="1"/>
  <c r="AH10" i="13" s="1"/>
  <c r="AN232" i="11" a="1"/>
  <c r="AN232" i="11" s="1"/>
  <c r="AD7" i="13" s="1"/>
  <c r="Z259" i="11" a="1"/>
  <c r="Z259" i="11" s="1"/>
  <c r="P40" i="13" s="1"/>
  <c r="K261" i="11" a="1"/>
  <c r="K261" i="11" s="1"/>
  <c r="S254" i="11" a="1"/>
  <c r="S254" i="11" s="1"/>
  <c r="I29" i="13" s="1"/>
  <c r="AP261" i="11" a="1"/>
  <c r="AP261" i="11" s="1"/>
  <c r="AF42" i="13" s="1"/>
  <c r="AE257" i="11" a="1"/>
  <c r="AE257" i="11" s="1"/>
  <c r="U38" i="13" s="1"/>
  <c r="AB244" i="11" a="1"/>
  <c r="AB244" i="11" s="1"/>
  <c r="R19" i="13" s="1"/>
  <c r="AS264" i="11" a="1"/>
  <c r="AS264" i="11" s="1"/>
  <c r="AI45" i="13" s="1"/>
  <c r="AK257" i="11" a="1"/>
  <c r="AK257" i="11" s="1"/>
  <c r="AA38" i="13" s="1"/>
  <c r="R266" i="11" a="1"/>
  <c r="R266" i="11" s="1"/>
  <c r="H47" i="13" s="1"/>
  <c r="AJ252" i="11" a="1"/>
  <c r="AJ252" i="11" s="1"/>
  <c r="Z27" i="13" s="1"/>
  <c r="T257" i="11" a="1"/>
  <c r="T257" i="11" s="1"/>
  <c r="J38" i="13" s="1"/>
  <c r="AE248" i="11" a="1"/>
  <c r="AE248" i="11" s="1"/>
  <c r="U23" i="13" s="1"/>
  <c r="X240" i="11" a="1"/>
  <c r="X240" i="11" s="1"/>
  <c r="N15" i="13" s="1"/>
  <c r="L252" i="11" a="1"/>
  <c r="L252" i="11" s="1"/>
  <c r="B27" i="13" s="1"/>
  <c r="K255" i="11" a="1"/>
  <c r="K255" i="11" s="1"/>
  <c r="AR251" i="11" a="1"/>
  <c r="AR251" i="11" s="1"/>
  <c r="AH26" i="13" s="1"/>
  <c r="Y247" i="11" a="1"/>
  <c r="Y247" i="11" s="1"/>
  <c r="O22" i="13" s="1"/>
  <c r="R243" i="11" a="1"/>
  <c r="R243" i="11" s="1"/>
  <c r="H18" i="13" s="1"/>
  <c r="S238" i="11" a="1"/>
  <c r="S238" i="11" s="1"/>
  <c r="I13" i="13" s="1"/>
  <c r="U248" i="11" a="1"/>
  <c r="U248" i="11" s="1"/>
  <c r="K23" i="13" s="1"/>
  <c r="V262" i="11" a="1"/>
  <c r="V262" i="11" s="1"/>
  <c r="L43" i="13" s="1"/>
  <c r="AN263" i="11" a="1"/>
  <c r="AN263" i="11" s="1"/>
  <c r="AD44" i="13" s="1"/>
  <c r="M245" i="11" a="1"/>
  <c r="M245" i="11" s="1"/>
  <c r="C20" i="13" s="1"/>
  <c r="D20" i="13" s="1"/>
  <c r="AD252" i="11" a="1"/>
  <c r="AD252" i="11" s="1"/>
  <c r="T27" i="13" s="1"/>
  <c r="L245" i="11" a="1"/>
  <c r="L245" i="11" s="1"/>
  <c r="B20" i="13" s="1"/>
  <c r="M234" i="11" a="1"/>
  <c r="M234" i="11" s="1"/>
  <c r="C9" i="13" s="1"/>
  <c r="D9" i="13" s="1"/>
  <c r="AG235" i="11" a="1"/>
  <c r="AG235" i="11" s="1"/>
  <c r="W10" i="13" s="1"/>
  <c r="AP242" i="11" a="1"/>
  <c r="AP242" i="11" s="1"/>
  <c r="AF17" i="13" s="1"/>
  <c r="S247" i="11" a="1"/>
  <c r="S247" i="11" s="1"/>
  <c r="I22" i="13" s="1"/>
  <c r="T238" i="11" a="1"/>
  <c r="T238" i="11" s="1"/>
  <c r="J13" i="13" s="1"/>
  <c r="AQ233" i="11" a="1"/>
  <c r="AQ233" i="11" s="1"/>
  <c r="AG8" i="13" s="1"/>
  <c r="AF242" i="11" a="1"/>
  <c r="AF242" i="11" s="1"/>
  <c r="V17" i="13" s="1"/>
  <c r="AL260" i="11" a="1"/>
  <c r="AL260" i="11" s="1"/>
  <c r="AB41" i="13" s="1"/>
  <c r="X238" i="11" a="1"/>
  <c r="X238" i="11" s="1"/>
  <c r="N13" i="13" s="1"/>
  <c r="X251" i="11" a="1"/>
  <c r="X251" i="11" s="1"/>
  <c r="N26" i="13" s="1"/>
  <c r="V240" i="11" a="1"/>
  <c r="V240" i="11" s="1"/>
  <c r="L15" i="13" s="1"/>
  <c r="AL237" i="11" a="1"/>
  <c r="AL237" i="11" s="1"/>
  <c r="AB12" i="13" s="1"/>
  <c r="W254" i="11" a="1"/>
  <c r="W254" i="11" s="1"/>
  <c r="M29" i="13" s="1"/>
  <c r="AJ236" i="11" a="1"/>
  <c r="AJ236" i="11" s="1"/>
  <c r="Z11" i="13" s="1"/>
  <c r="AF237" i="11" a="1"/>
  <c r="AF237" i="11" s="1"/>
  <c r="V12" i="13" s="1"/>
  <c r="AI235" i="11" a="1"/>
  <c r="AI235" i="11" s="1"/>
  <c r="Y10" i="13" s="1"/>
  <c r="S245" i="11" a="1"/>
  <c r="S245" i="11" s="1"/>
  <c r="I20" i="13" s="1"/>
  <c r="AS253" i="11" a="1"/>
  <c r="AS253" i="11" s="1"/>
  <c r="AI28" i="13" s="1"/>
  <c r="AK258" i="11" a="1"/>
  <c r="AK258" i="11" s="1"/>
  <c r="AA39" i="13" s="1"/>
  <c r="AS234" i="11" a="1"/>
  <c r="AS234" i="11" s="1"/>
  <c r="AI9" i="13" s="1"/>
  <c r="N10" i="10"/>
  <c r="O68" i="10"/>
  <c r="C5" i="11" l="1"/>
  <c r="D5" i="11" s="1"/>
  <c r="E5" i="11" s="1"/>
  <c r="O10" i="10"/>
  <c r="P68" i="10"/>
  <c r="B33" i="13"/>
  <c r="A36" i="13"/>
  <c r="B34" i="13"/>
  <c r="J33" i="13"/>
  <c r="J48" i="13"/>
  <c r="B6" i="13"/>
  <c r="P10" i="10" l="1"/>
  <c r="Q68" i="10"/>
  <c r="N35" i="13"/>
  <c r="AB35" i="13"/>
  <c r="L35" i="13"/>
  <c r="AH33" i="13"/>
  <c r="AH35" i="13"/>
  <c r="S35" i="13"/>
  <c r="F35" i="13"/>
  <c r="X35" i="13"/>
  <c r="AF35" i="13"/>
  <c r="AC35" i="13"/>
  <c r="P35" i="13"/>
  <c r="Q35" i="13"/>
  <c r="AG35" i="13"/>
  <c r="C35" i="13"/>
  <c r="K35" i="13"/>
  <c r="J35" i="13"/>
  <c r="W35" i="13"/>
  <c r="M35" i="13"/>
  <c r="H35" i="13"/>
  <c r="Y35" i="13"/>
  <c r="AD35" i="13"/>
  <c r="D35" i="13"/>
  <c r="AH63" i="13"/>
  <c r="U35" i="13"/>
  <c r="V35" i="13"/>
  <c r="AA35" i="13"/>
  <c r="E35" i="13"/>
  <c r="Z35" i="13"/>
  <c r="G35" i="13"/>
  <c r="AE35" i="13"/>
  <c r="R35" i="13"/>
  <c r="O35" i="13"/>
  <c r="T35" i="13"/>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C68"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<sst xmlns="http://schemas.openxmlformats.org/spreadsheetml/2006/main" count="1425" uniqueCount="990">
  <si>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</si>
  <si>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</si>
  <si>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</si>
  <si>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</si>
  <si>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</si>
  <si>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</si>
  <si>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</si>
  <si>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</si>
  <si>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</si>
  <si>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</si>
  <si>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</si>
  <si>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</si>
  <si>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</si>
  <si>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</si>
  <si>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</si>
  <si>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</si>
  <si>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</si>
  <si>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</si>
  <si>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</si>
  <si>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</si>
  <si>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</si>
  <si>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</si>
  <si>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</si>
  <si>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</si>
  <si>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</si>
  <si>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</si>
  <si>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</si>
  <si>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</si>
  <si>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</si>
  <si>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</si>
  <si>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</si>
  <si>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</si>
  <si>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</si>
  <si>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</si>
  <si>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</si>
  <si>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</si>
  <si>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</si>
  <si>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</si>
  <si>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</si>
  <si>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</si>
  <si>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</si>
  <si>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</si>
  <si>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</si>
  <si>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</si>
  <si>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</si>
  <si>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</si>
  <si>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</si>
  <si>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</si>
  <si>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</si>
  <si>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</si>
  <si>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</si>
  <si>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</si>
  <si>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</si>
  <si>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</si>
  <si>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</si>
  <si>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</si>
  <si>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</si>
  <si>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</si>
  <si>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</si>
  <si>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</si>
  <si>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</si>
  <si>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</si>
  <si>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</si>
  <si>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</si>
  <si>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</si>
  <si>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</si>
  <si>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</si>
  <si>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</si>
  <si>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</si>
  <si>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</si>
  <si>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</si>
  <si>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</si>
  <si>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</si>
  <si>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</si>
  <si>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</si>
  <si>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</si>
  <si>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</si>
  <si>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</si>
  <si>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</si>
  <si>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</si>
  <si>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</si>
  <si>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</si>
  <si>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</si>
  <si>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</si>
  <si>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</si>
  <si>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</si>
  <si>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</si>
  <si>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</si>
  <si>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</si>
  <si>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</si>
  <si>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</si>
  <si>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</si>
  <si>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</si>
  <si>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</si>
  <si>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</si>
  <si>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</si>
  <si>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</si>
  <si>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</si>
  <si>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</si>
  <si>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</si>
  <si>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</si>
  <si>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</si>
  <si>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</si>
  <si>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</si>
  <si>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</si>
  <si>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</si>
  <si>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</si>
  <si>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</si>
  <si>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</si>
  <si>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</si>
  <si>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</si>
  <si>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</si>
  <si>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</si>
  <si>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</si>
  <si>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</si>
  <si>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</si>
  <si>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</si>
  <si>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</si>
  <si>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</si>
  <si>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</si>
  <si>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</si>
  <si>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</si>
  <si>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</si>
  <si>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</si>
  <si>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</si>
  <si>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</si>
  <si>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</si>
  <si>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</si>
  <si>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</si>
  <si>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</si>
  <si>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</si>
  <si>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</si>
  <si>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</si>
  <si>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</si>
  <si>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</si>
  <si>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</si>
  <si>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</si>
  <si>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</si>
  <si>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</si>
  <si>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</si>
  <si>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</si>
  <si>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</si>
  <si>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</si>
  <si>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</si>
  <si>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</si>
  <si>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</si>
  <si>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</si>
  <si>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</si>
  <si>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</si>
  <si>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</si>
  <si>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</si>
  <si>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</si>
  <si>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</si>
  <si>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</si>
  <si>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</si>
  <si>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</si>
  <si>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</si>
  <si>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</si>
  <si>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</si>
  <si>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</si>
  <si>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</si>
  <si>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</si>
  <si>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</si>
  <si>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</si>
  <si>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</si>
  <si>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</si>
  <si>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</si>
  <si>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</si>
  <si>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</si>
  <si>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</si>
  <si>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</si>
  <si>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</si>
  <si>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</si>
  <si>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</si>
  <si>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</si>
  <si>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</si>
  <si>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</si>
  <si>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</si>
  <si>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</si>
  <si>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</si>
  <si>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</si>
  <si>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</si>
  <si>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</si>
  <si>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</si>
  <si>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</si>
  <si>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</si>
  <si>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</si>
  <si>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</si>
  <si>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</si>
  <si>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</si>
  <si>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</si>
  <si>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</si>
  <si>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</si>
  <si>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</si>
  <si>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</si>
  <si>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</si>
  <si>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</si>
  <si>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</si>
  <si>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</si>
  <si>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</si>
  <si>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</si>
  <si>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</si>
  <si>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</si>
  <si>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</si>
  <si>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</si>
  <si>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</si>
  <si>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</si>
  <si>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</si>
  <si>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</si>
  <si>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</si>
  <si>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</si>
  <si>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</si>
  <si>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</si>
  <si>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</si>
  <si>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</si>
  <si>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</si>
  <si>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</si>
  <si>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</si>
  <si>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</si>
  <si>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</si>
  <si>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</si>
  <si>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</si>
  <si>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</si>
  <si>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</si>
  <si>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</si>
  <si>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</si>
  <si>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</si>
  <si>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</si>
  <si>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</si>
  <si>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</si>
  <si>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</si>
  <si>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</si>
  <si>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</si>
  <si>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</si>
  <si>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</si>
  <si>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</si>
  <si>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</si>
  <si>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</si>
  <si>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</si>
  <si>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</si>
  <si>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</si>
  <si>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</si>
  <si>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</si>
  <si>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</si>
  <si>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</si>
  <si>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</si>
  <si>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</si>
  <si>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</si>
  <si>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</si>
  <si>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</si>
  <si>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</si>
  <si>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</si>
  <si>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</si>
  <si>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</si>
  <si>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</si>
  <si>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</si>
  <si>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</si>
  <si>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</si>
  <si>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</si>
  <si>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</si>
  <si>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</si>
  <si>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</si>
  <si>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</si>
  <si>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</si>
  <si>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</si>
  <si>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</si>
  <si>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</si>
  <si>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</si>
  <si>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</si>
  <si>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</si>
  <si>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</si>
  <si>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</si>
  <si>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</si>
  <si>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</si>
  <si>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</si>
  <si>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</si>
  <si>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</si>
  <si>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</si>
  <si>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</si>
  <si>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</si>
  <si>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</si>
  <si>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</si>
  <si>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</si>
  <si>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</si>
  <si>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</si>
  <si>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</si>
  <si>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</si>
  <si>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</si>
  <si>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</si>
  <si>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</si>
  <si>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</si>
  <si>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</si>
  <si>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</si>
  <si>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</si>
  <si>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</si>
  <si>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</si>
  <si>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</si>
  <si>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</si>
  <si>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</si>
  <si>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</si>
  <si>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</si>
  <si>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</si>
  <si>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</si>
  <si>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</si>
  <si>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</si>
  <si>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</si>
  <si>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</si>
  <si>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</si>
  <si>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</si>
  <si>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</si>
  <si>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</si>
  <si>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</si>
  <si>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</si>
  <si>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</si>
  <si>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</si>
  <si>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</si>
  <si>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</si>
  <si>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</si>
  <si>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R</t>
    <phoneticPr fontId="2"/>
  </si>
  <si>
    <t>U</t>
    <phoneticPr fontId="2"/>
  </si>
  <si>
    <t>S</t>
    <phoneticPr fontId="2"/>
  </si>
  <si>
    <t>Z</t>
    <phoneticPr fontId="2"/>
  </si>
  <si>
    <t>NS</t>
    <phoneticPr fontId="2"/>
  </si>
  <si>
    <t>NZ</t>
    <phoneticPr fontId="2"/>
  </si>
  <si>
    <t>D</t>
    <phoneticPr fontId="2"/>
  </si>
  <si>
    <t>F</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</si>
  <si>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</si>
  <si>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</si>
  <si>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</si>
  <si>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</si>
  <si>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</si>
  <si>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</si>
  <si>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</si>
  <si>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</si>
  <si>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</si>
  <si>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</si>
  <si>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</si>
  <si>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</si>
  <si>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</si>
  <si>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</si>
  <si>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</si>
  <si>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</si>
  <si>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</si>
  <si>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</si>
  <si>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</si>
  <si>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</si>
  <si>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</si>
  <si>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</si>
  <si>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D</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</si>
  <si>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</si>
  <si>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</si>
  <si>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</si>
  <si>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</si>
  <si>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</si>
  <si>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</si>
  <si>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</si>
  <si>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</si>
  <si>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</si>
  <si>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</si>
  <si>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</si>
  <si>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</si>
  <si>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</si>
  <si>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</si>
  <si>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</si>
  <si>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</si>
  <si>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</si>
  <si>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</si>
  <si>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</si>
  <si>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</si>
  <si>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</si>
  <si>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</si>
  <si>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</si>
  <si>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</si>
  <si>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</si>
  <si>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</si>
  <si>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</si>
  <si>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</si>
  <si>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</si>
  <si>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</si>
  <si>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</si>
  <si>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</si>
  <si>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</si>
  <si>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</si>
  <si>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</si>
  <si>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</si>
  <si>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</si>
  <si>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</si>
  <si>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</si>
  <si>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</si>
  <si>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</si>
  <si>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</si>
  <si>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</si>
  <si>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</si>
  <si>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</si>
  <si>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</si>
  <si>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</si>
  <si>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</si>
  <si>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</si>
  <si>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</si>
  <si>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</si>
  <si>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</si>
  <si>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</si>
  <si>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</si>
  <si>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</si>
  <si>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</si>
  <si>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</si>
  <si>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</si>
  <si>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</si>
  <si>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</si>
  <si>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</si>
  <si>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</si>
  <si>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</si>
  <si>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</si>
  <si>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</si>
  <si>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</si>
  <si>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</si>
  <si>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</si>
  <si>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</si>
  <si>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</si>
  <si>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</si>
  <si>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</si>
  <si>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</si>
  <si>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</si>
  <si>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</si>
  <si>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</si>
  <si>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</si>
  <si>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</si>
  <si>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</si>
  <si>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</si>
  <si>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</si>
  <si>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</si>
  <si>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</si>
  <si>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</si>
  <si>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</si>
  <si>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</si>
  <si>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</si>
  <si>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</si>
  <si>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</si>
  <si>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</si>
  <si>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</si>
  <si>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</si>
  <si>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</si>
  <si>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</si>
  <si>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</si>
  <si>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</si>
  <si>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</si>
  <si>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</si>
  <si>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</si>
  <si>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</si>
  <si>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</si>
  <si>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</si>
  <si>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</si>
  <si>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</si>
  <si>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</si>
  <si>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</si>
  <si>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</si>
  <si>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</si>
  <si>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</si>
  <si>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</si>
  <si>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</si>
  <si>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</si>
  <si>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</si>
  <si>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</si>
  <si>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</si>
  <si>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</si>
  <si>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</si>
  <si>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</si>
  <si>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</si>
  <si>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</si>
  <si>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</si>
  <si>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</si>
  <si>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</si>
  <si>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</si>
  <si>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</si>
  <si>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</si>
  <si>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</si>
  <si>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</si>
  <si>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</si>
  <si>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</si>
  <si>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</si>
  <si>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</si>
  <si>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</si>
  <si>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</si>
  <si>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</si>
  <si>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</si>
  <si>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</si>
  <si>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</si>
  <si>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</si>
  <si>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</si>
  <si>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</si>
  <si>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</si>
  <si>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</si>
  <si>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t>※型式構成エラー
　連数＝レール長さ（標準長さ）の場合は、
　DINレール取付(DINレール付)を選択下さい</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</si>
  <si>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</si>
  <si>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</si>
  <si>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</si>
  <si>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</si>
  <si>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</si>
  <si>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</si>
  <si>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</si>
  <si>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</si>
  <si>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</si>
  <si>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</si>
  <si>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</si>
  <si>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プラグインコネクタ接続ベース：EX250シリーズ対応</t>
    <rPh sb="9" eb="11">
      <t>セツゾク</t>
    </rPh>
    <rPh sb="24" eb="26">
      <t>タイオウ</t>
    </rPh>
    <phoneticPr fontId="2"/>
  </si>
  <si>
    <t>EX250シリーズ対応</t>
    <phoneticPr fontId="2"/>
  </si>
  <si>
    <t>SIユニット仕様</t>
    <rPh sb="6" eb="8">
      <t>シヨウ</t>
    </rPh>
    <phoneticPr fontId="2"/>
  </si>
  <si>
    <t>AS-Interface対応 8in/8out 31SlaveMode電源2系統</t>
    <rPh sb="12" eb="14">
      <t>タイオウ</t>
    </rPh>
    <rPh sb="35" eb="37">
      <t>デンゲン</t>
    </rPh>
    <rPh sb="38" eb="40">
      <t>ケイトウ</t>
    </rPh>
    <phoneticPr fontId="2"/>
  </si>
  <si>
    <t>DeviceNet対応</t>
    <rPh sb="9" eb="11">
      <t>タイオウ</t>
    </rPh>
    <phoneticPr fontId="2"/>
  </si>
  <si>
    <t>PROFIBUS DP対応</t>
    <rPh sb="11" eb="13">
      <t>タイオウ</t>
    </rPh>
    <phoneticPr fontId="2"/>
  </si>
  <si>
    <t>CC-Link対応</t>
    <rPh sb="7" eb="9">
      <t>タイオウ</t>
    </rPh>
    <phoneticPr fontId="2"/>
  </si>
  <si>
    <t>AS-Interface対応 4in/4out 31SlaveMode電源2系統</t>
    <rPh sb="12" eb="14">
      <t>タイオウ</t>
    </rPh>
    <rPh sb="35" eb="37">
      <t>デンゲン</t>
    </rPh>
    <rPh sb="38" eb="40">
      <t>ケイトウ</t>
    </rPh>
    <phoneticPr fontId="2"/>
  </si>
  <si>
    <t>AS-Interface対応 8in/8out 31SlaveMode電源1系統</t>
    <rPh sb="12" eb="14">
      <t>タイオウ</t>
    </rPh>
    <rPh sb="35" eb="37">
      <t>デンゲン</t>
    </rPh>
    <rPh sb="38" eb="40">
      <t>ケイトウ</t>
    </rPh>
    <phoneticPr fontId="2"/>
  </si>
  <si>
    <t>AS-Interface対応 4in/4out 31SlaveMode電源1系統</t>
    <rPh sb="12" eb="14">
      <t>タイオウ</t>
    </rPh>
    <rPh sb="35" eb="37">
      <t>デンゲン</t>
    </rPh>
    <rPh sb="38" eb="40">
      <t>ケイトウ</t>
    </rPh>
    <phoneticPr fontId="2"/>
  </si>
  <si>
    <t>CANopen対応</t>
    <rPh sb="7" eb="9">
      <t>タイオウ</t>
    </rPh>
    <phoneticPr fontId="2"/>
  </si>
  <si>
    <t>ControlNet対応</t>
    <rPh sb="10" eb="12">
      <t>タイオウ</t>
    </rPh>
    <phoneticPr fontId="2"/>
  </si>
  <si>
    <t>EtherNet/IP対応</t>
    <rPh sb="11" eb="13">
      <t>タイオウ</t>
    </rPh>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</si>
  <si>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</si>
  <si>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</si>
  <si>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</si>
  <si>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</si>
  <si>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</si>
  <si>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</si>
  <si>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</si>
  <si>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</si>
  <si>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</si>
  <si>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</si>
  <si>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</si>
  <si>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</si>
  <si>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</si>
  <si>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SIユニットがCC-Link：V の場合は、
マイナスコモンタイプは使用できません</t>
    <rPh sb="18" eb="20">
      <t>バアイ</t>
    </rPh>
    <rPh sb="34" eb="36">
      <t>シヨウ</t>
    </rPh>
    <phoneticPr fontId="2"/>
  </si>
  <si>
    <t>SIユニットがCC-Link：V 以外の場合は、
プラスコモンタイプは使用できません</t>
    <rPh sb="17" eb="19">
      <t>イガイ</t>
    </rPh>
    <rPh sb="20" eb="22">
      <t>バアイ</t>
    </rPh>
    <rPh sb="35" eb="37">
      <t>シヨウ</t>
    </rPh>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</si>
  <si>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</si>
  <si>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</si>
  <si>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</si>
  <si>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</si>
  <si>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</si>
  <si>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</si>
  <si>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</si>
  <si>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</si>
  <si>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</si>
  <si>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SY50M-38-1A-□</t>
    <phoneticPr fontId="2"/>
  </si>
  <si>
    <t>-</t>
    <phoneticPr fontId="2"/>
  </si>
  <si>
    <t>SY50M-38-2A-□</t>
    <phoneticPr fontId="2"/>
  </si>
  <si>
    <t>配管ロングエルボ（配管サイズ指定）</t>
    <phoneticPr fontId="2"/>
  </si>
  <si>
    <t>SY50M-38-3A-□</t>
    <phoneticPr fontId="2"/>
  </si>
  <si>
    <t>SY50M-39-1A-□</t>
    <phoneticPr fontId="2"/>
  </si>
  <si>
    <t>SY50M-39-2A-□</t>
    <phoneticPr fontId="2"/>
  </si>
  <si>
    <t>SY50M-39-3A-□</t>
    <phoneticPr fontId="2"/>
  </si>
  <si>
    <t>SY50M-60-1A</t>
    <phoneticPr fontId="2"/>
  </si>
  <si>
    <t>-</t>
    <phoneticPr fontId="2"/>
  </si>
  <si>
    <t>SY50M-120-1A-□</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</si>
  <si>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</si>
  <si>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</si>
  <si>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内部パイロット U側（2～10連まで）</t>
    <rPh sb="0" eb="2">
      <t>ナイブ</t>
    </rPh>
    <rPh sb="9" eb="10">
      <t>ガワ</t>
    </rPh>
    <rPh sb="15" eb="16">
      <t>レン</t>
    </rPh>
    <phoneticPr fontId="2"/>
  </si>
  <si>
    <t>内部パイロット D側（2～10連まで）</t>
    <rPh sb="9" eb="10">
      <t>ガワ</t>
    </rPh>
    <rPh sb="15" eb="16">
      <t>レン</t>
    </rPh>
    <phoneticPr fontId="2"/>
  </si>
  <si>
    <t>内部パイロット 両側（2～24連まで）</t>
    <rPh sb="8" eb="10">
      <t>リョウガワ</t>
    </rPh>
    <rPh sb="15" eb="16">
      <t>レン</t>
    </rPh>
    <phoneticPr fontId="2"/>
  </si>
  <si>
    <t>内部パイロット・サイレンサ内蔵 U側（2～10連まで）</t>
    <rPh sb="13" eb="15">
      <t>ナイゾウ</t>
    </rPh>
    <rPh sb="17" eb="18">
      <t>ガワ</t>
    </rPh>
    <rPh sb="23" eb="24">
      <t>レン</t>
    </rPh>
    <phoneticPr fontId="2"/>
  </si>
  <si>
    <t>内部パイロット・サイレンサ内蔵 D側（2～10連まで）</t>
    <rPh sb="17" eb="18">
      <t>ガワ</t>
    </rPh>
    <rPh sb="23" eb="24">
      <t>レン</t>
    </rPh>
    <phoneticPr fontId="2"/>
  </si>
  <si>
    <t>内部パイロット・サイレンサ内蔵 両側（2～24連まで）</t>
    <rPh sb="16" eb="18">
      <t>リョウガワ</t>
    </rPh>
    <rPh sb="23" eb="24">
      <t>レン</t>
    </rPh>
    <phoneticPr fontId="2"/>
  </si>
  <si>
    <t>外部パイロット U側（2～10連まで）</t>
    <rPh sb="0" eb="1">
      <t>ソト</t>
    </rPh>
    <rPh sb="9" eb="10">
      <t>ガワ</t>
    </rPh>
    <rPh sb="15" eb="16">
      <t>レン</t>
    </rPh>
    <phoneticPr fontId="2"/>
  </si>
  <si>
    <t>外部パイロット D側（2～10連まで）</t>
    <rPh sb="9" eb="10">
      <t>ガワ</t>
    </rPh>
    <rPh sb="15" eb="16">
      <t>レン</t>
    </rPh>
    <phoneticPr fontId="2"/>
  </si>
  <si>
    <t>外部パイロット 両側（2～24連まで）</t>
    <rPh sb="8" eb="10">
      <t>リョウガワ</t>
    </rPh>
    <rPh sb="15" eb="16">
      <t>レン</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</si>
  <si>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</si>
  <si>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</si>
  <si>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A1</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</si>
  <si>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</si>
  <si>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</si>
  <si>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</si>
  <si>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</si>
  <si>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</si>
  <si>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</si>
  <si>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</si>
  <si>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</si>
  <si>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</si>
  <si>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</si>
  <si>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</si>
  <si>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</si>
  <si>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</si>
  <si>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</si>
  <si>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</si>
  <si>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</si>
  <si>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</si>
  <si>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</si>
  <si>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</si>
  <si>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</si>
  <si>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</si>
  <si>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</si>
  <si>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</si>
  <si>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</si>
  <si>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</si>
  <si>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</si>
  <si>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ご注意！
　17連以上は、必ず、仕様書にて
   配線仕様を各連毎に指示下さい。</t>
    <phoneticPr fontId="2"/>
  </si>
  <si>
    <t>ご注意！
AS-Interface 8in/8out の場合、最大でも4連になります。
“入力ブロック種類”により変動します。</t>
    <rPh sb="1" eb="3">
      <t>チュウイ</t>
    </rPh>
    <rPh sb="28" eb="30">
      <t>バアイ</t>
    </rPh>
    <rPh sb="31" eb="33">
      <t>サイダイ</t>
    </rPh>
    <rPh sb="36" eb="37">
      <t>レン</t>
    </rPh>
    <rPh sb="45" eb="47">
      <t>ニュウリョク</t>
    </rPh>
    <rPh sb="51" eb="53">
      <t>シュルイ</t>
    </rPh>
    <rPh sb="57" eb="59">
      <t>ヘンドウ</t>
    </rPh>
    <phoneticPr fontId="2"/>
  </si>
  <si>
    <t>ご注意！
AS-Interface 4in/4out の場合、最大でも2連になります。
“入力ブロック種類”により変動します。</t>
    <rPh sb="28" eb="30">
      <t>バアイ</t>
    </rPh>
    <rPh sb="31" eb="33">
      <t>サイダイ</t>
    </rPh>
    <rPh sb="36" eb="37">
      <t>レン</t>
    </rPh>
    <rPh sb="45" eb="47">
      <t>ニュウリョク</t>
    </rPh>
    <rPh sb="51" eb="53">
      <t>シュルイ</t>
    </rPh>
    <rPh sb="57" eb="59">
      <t>ヘンドウ</t>
    </rPh>
    <phoneticPr fontId="2"/>
  </si>
  <si>
    <t>※型式構成エラー
　　AS-Interface 8in/8out の場合、5連以上は選択できません。
　　入力ブロックの種類により連数制限が変動します</t>
    <rPh sb="34" eb="36">
      <t>バアイ</t>
    </rPh>
    <rPh sb="38" eb="39">
      <t>レン</t>
    </rPh>
    <rPh sb="39" eb="41">
      <t>イジョウ</t>
    </rPh>
    <rPh sb="42" eb="44">
      <t>センタク</t>
    </rPh>
    <rPh sb="53" eb="55">
      <t>ニュウリョク</t>
    </rPh>
    <rPh sb="60" eb="62">
      <t>シュルイ</t>
    </rPh>
    <rPh sb="65" eb="66">
      <t>レン</t>
    </rPh>
    <rPh sb="66" eb="67">
      <t>スウ</t>
    </rPh>
    <rPh sb="67" eb="69">
      <t>セイゲン</t>
    </rPh>
    <rPh sb="70" eb="72">
      <t>ヘンドウ</t>
    </rPh>
    <phoneticPr fontId="2"/>
  </si>
  <si>
    <t>※型式構成エラー
　　AS-Interface 4in/4out　の場合、3連以上は選択できません。
　　入力ブロックの種類により連数制限が変動します</t>
    <rPh sb="34" eb="36">
      <t>バアイ</t>
    </rPh>
    <rPh sb="38" eb="39">
      <t>レン</t>
    </rPh>
    <rPh sb="39" eb="41">
      <t>イジョウ</t>
    </rPh>
    <rPh sb="42" eb="44">
      <t>センタク</t>
    </rPh>
    <phoneticPr fontId="2"/>
  </si>
  <si>
    <t>※“入力ブロック連数”エラー
　選択した“入力ブロック種類”の場合、“入力ブロック連数”は最大で4連になります</t>
    <rPh sb="2" eb="4">
      <t>ニュウリョク</t>
    </rPh>
    <rPh sb="8" eb="9">
      <t>レン</t>
    </rPh>
    <rPh sb="9" eb="10">
      <t>スウ</t>
    </rPh>
    <rPh sb="16" eb="18">
      <t>センタク</t>
    </rPh>
    <rPh sb="21" eb="23">
      <t>ニュウリョク</t>
    </rPh>
    <rPh sb="27" eb="29">
      <t>シュルイ</t>
    </rPh>
    <rPh sb="31" eb="33">
      <t>バアイ</t>
    </rPh>
    <rPh sb="45" eb="47">
      <t>サイダイ</t>
    </rPh>
    <rPh sb="49" eb="50">
      <t>レン</t>
    </rPh>
    <phoneticPr fontId="2"/>
  </si>
  <si>
    <t>※“入力ブロック連数”エラー
　選択した“入力ブロック種類”の場合、“入力ブロック連数”は最大で2連になります</t>
    <rPh sb="2" eb="4">
      <t>ニュウリョク</t>
    </rPh>
    <rPh sb="8" eb="9">
      <t>レン</t>
    </rPh>
    <rPh sb="9" eb="10">
      <t>スウ</t>
    </rPh>
    <rPh sb="45" eb="47">
      <t>サイダイ</t>
    </rPh>
    <rPh sb="49" eb="50">
      <t>レン</t>
    </rPh>
    <phoneticPr fontId="2"/>
  </si>
  <si>
    <t>※“入力ブロック連数”エラー
　選択した“入力ブロック種類”の場合、“入力ブロック連数”は最大で1連になります</t>
    <rPh sb="2" eb="4">
      <t>ニュウリョク</t>
    </rPh>
    <rPh sb="8" eb="9">
      <t>レン</t>
    </rPh>
    <rPh sb="9" eb="10">
      <t>スウ</t>
    </rPh>
    <rPh sb="45" eb="47">
      <t>サイダイ</t>
    </rPh>
    <rPh sb="49" eb="50">
      <t>レン</t>
    </rPh>
    <phoneticPr fontId="2"/>
  </si>
  <si>
    <t>※“入力ブロック連数”エラー
　選択可能最大連数を超えています。
　最大で4連になります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</si>
  <si>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最大で2連になります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</si>
  <si>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※“入力ブロック連数”エラー
　選択可能最大連数を超えています。
　最大で1連になります</t>
    <rPh sb="2" eb="4">
      <t>ニュウリョク</t>
    </rPh>
    <rPh sb="8" eb="9">
      <t>レン</t>
    </rPh>
    <rPh sb="9" eb="10">
      <t>スウ</t>
    </rPh>
    <rPh sb="16" eb="18">
      <t>センタク</t>
    </rPh>
    <rPh sb="18" eb="20">
      <t>カノウ</t>
    </rPh>
    <rPh sb="20" eb="22">
      <t>サイダイ</t>
    </rPh>
    <rPh sb="22" eb="23">
      <t>レン</t>
    </rPh>
    <rPh sb="23" eb="24">
      <t>スウ</t>
    </rPh>
    <rPh sb="25" eb="26">
      <t>コ</t>
    </rPh>
    <rPh sb="34" eb="36">
      <t>サイダイ</t>
    </rPh>
    <rPh sb="38" eb="39">
      <t>レン</t>
    </rPh>
    <phoneticPr fontId="2"/>
  </si>
  <si>
    <t>必須項目に入力漏れがあります</t>
    <phoneticPr fontId="2"/>
  </si>
  <si>
    <t>0</t>
    <phoneticPr fontId="2"/>
  </si>
  <si>
    <t>Q</t>
    <phoneticPr fontId="2"/>
  </si>
  <si>
    <t>N</t>
    <phoneticPr fontId="2"/>
  </si>
  <si>
    <t>V</t>
    <phoneticPr fontId="2"/>
  </si>
  <si>
    <t>TA</t>
    <phoneticPr fontId="2"/>
  </si>
  <si>
    <t>TB</t>
    <phoneticPr fontId="2"/>
  </si>
  <si>
    <t>TC</t>
    <phoneticPr fontId="2"/>
  </si>
  <si>
    <t>TD</t>
    <phoneticPr fontId="2"/>
  </si>
  <si>
    <t>Y</t>
    <phoneticPr fontId="2"/>
  </si>
  <si>
    <t>ZC</t>
    <phoneticPr fontId="2"/>
  </si>
  <si>
    <t>なし</t>
    <phoneticPr fontId="2"/>
  </si>
  <si>
    <t>A</t>
    <phoneticPr fontId="2"/>
  </si>
  <si>
    <t>※型式構成エラー
　11連以上は、'両側'になります</t>
    <phoneticPr fontId="2"/>
  </si>
  <si>
    <t>U</t>
    <phoneticPr fontId="2"/>
  </si>
  <si>
    <t>D</t>
    <phoneticPr fontId="2"/>
  </si>
  <si>
    <t>B</t>
    <phoneticPr fontId="2"/>
  </si>
  <si>
    <t>C</t>
    <phoneticPr fontId="2"/>
  </si>
  <si>
    <t>E</t>
    <phoneticPr fontId="2"/>
  </si>
  <si>
    <t>F</t>
    <phoneticPr fontId="2"/>
  </si>
  <si>
    <t>G</t>
    <phoneticPr fontId="2"/>
  </si>
  <si>
    <t>H</t>
    <phoneticPr fontId="2"/>
  </si>
  <si>
    <t>J</t>
    <phoneticPr fontId="2"/>
  </si>
  <si>
    <t>C4</t>
    <phoneticPr fontId="2"/>
  </si>
  <si>
    <t>C6</t>
    <phoneticPr fontId="2"/>
  </si>
  <si>
    <t>C8</t>
    <phoneticPr fontId="2"/>
  </si>
  <si>
    <t>N3</t>
    <phoneticPr fontId="2"/>
  </si>
  <si>
    <t>N7</t>
    <phoneticPr fontId="2"/>
  </si>
  <si>
    <t>N9</t>
    <phoneticPr fontId="2"/>
  </si>
  <si>
    <t>CM</t>
    <phoneticPr fontId="2"/>
  </si>
  <si>
    <t>AA</t>
    <phoneticPr fontId="2"/>
  </si>
  <si>
    <t>BA</t>
    <phoneticPr fontId="2"/>
  </si>
  <si>
    <t>D0</t>
    <phoneticPr fontId="2"/>
  </si>
  <si>
    <t>ご注意！
AS-Interface 8in/8out の場合、“入力ブロック連数”は、“入力ブロック種類”が2点入力の場合で最大4連、4点入力の場合で最大2連になります。
“バルブ連数”は最大で8連、ソレノイド数8個までになります。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rPh sb="91" eb="92">
      <t>レン</t>
    </rPh>
    <rPh sb="92" eb="93">
      <t>スウ</t>
    </rPh>
    <rPh sb="95" eb="97">
      <t>サイダイ</t>
    </rPh>
    <rPh sb="99" eb="100">
      <t>レン</t>
    </rPh>
    <rPh sb="106" eb="107">
      <t>スウ</t>
    </rPh>
    <rPh sb="108" eb="109">
      <t>コ</t>
    </rPh>
    <phoneticPr fontId="2"/>
  </si>
  <si>
    <t>ご注意！
AS-Interface 4in/4out の場合、“入力ブロック連数”は、“入力ブロック種類”が2点入力の場合で最大2連、4点入力の場合で最大1連になります。
“バルブ連数”は最大で4連、ソレノイド数4個までになります。</t>
    <rPh sb="1" eb="3">
      <t>チュウイ</t>
    </rPh>
    <rPh sb="28" eb="30">
      <t>バアイ</t>
    </rPh>
    <rPh sb="32" eb="34">
      <t>ニュウリョク</t>
    </rPh>
    <rPh sb="38" eb="39">
      <t>レン</t>
    </rPh>
    <rPh sb="39" eb="40">
      <t>スウ</t>
    </rPh>
    <rPh sb="44" eb="46">
      <t>ニュウリョク</t>
    </rPh>
    <rPh sb="50" eb="52">
      <t>シュルイ</t>
    </rPh>
    <rPh sb="55" eb="56">
      <t>テン</t>
    </rPh>
    <rPh sb="56" eb="58">
      <t>ニュウリョク</t>
    </rPh>
    <rPh sb="59" eb="61">
      <t>バアイ</t>
    </rPh>
    <rPh sb="62" eb="64">
      <t>サイダイ</t>
    </rPh>
    <rPh sb="65" eb="66">
      <t>レン</t>
    </rPh>
    <rPh sb="68" eb="69">
      <t>テン</t>
    </rPh>
    <rPh sb="69" eb="71">
      <t>ニュウリョク</t>
    </rPh>
    <rPh sb="72" eb="74">
      <t>バアイ</t>
    </rPh>
    <rPh sb="75" eb="77">
      <t>サイダイ</t>
    </rPh>
    <rPh sb="78" eb="79">
      <t>レン</t>
    </rPh>
    <phoneticPr fontId="2"/>
  </si>
  <si>
    <t>※連数超過
　AS-Interface 8in/8out の場合、最大でも8連になります。
　（ソレノイド数最大8まで）</t>
    <rPh sb="1" eb="2">
      <t>レン</t>
    </rPh>
    <rPh sb="2" eb="3">
      <t>スウ</t>
    </rPh>
    <rPh sb="3" eb="5">
      <t>チョウカ</t>
    </rPh>
    <rPh sb="53" eb="54">
      <t>スウ</t>
    </rPh>
    <rPh sb="54" eb="56">
      <t>サイダイ</t>
    </rPh>
    <phoneticPr fontId="2"/>
  </si>
  <si>
    <t>※連数超過
　AS-Interface 4in/4out の場合、最大でも4連になります。
　（ソレノイド数最大4まで）</t>
    <rPh sb="1" eb="2">
      <t>レン</t>
    </rPh>
    <rPh sb="2" eb="3">
      <t>スウ</t>
    </rPh>
    <rPh sb="3" eb="5">
      <t>チョウカ</t>
    </rPh>
    <rPh sb="53" eb="54">
      <t>スウ</t>
    </rPh>
    <rPh sb="54" eb="56">
      <t>サイダイ</t>
    </rPh>
    <phoneticPr fontId="2"/>
  </si>
  <si>
    <t>ご注意！
AS-Interface 8in/8out の場合、最大でも8連になります。
（ソレノイド数最大8まで）</t>
    <rPh sb="1" eb="3">
      <t>チュウイ</t>
    </rPh>
    <rPh sb="50" eb="51">
      <t>スウ</t>
    </rPh>
    <rPh sb="51" eb="53">
      <t>サイダイ</t>
    </rPh>
    <phoneticPr fontId="2"/>
  </si>
  <si>
    <t>ご注意！
AS-Interface 4in/4out の場合、最大でも4連になります。
（ソレノイド数最大4まで）</t>
    <rPh sb="1" eb="3">
      <t>チュウイ</t>
    </rPh>
    <rPh sb="50" eb="51">
      <t>スウ</t>
    </rPh>
    <rPh sb="51" eb="53">
      <t>サイダイ</t>
    </rPh>
    <phoneticPr fontId="2"/>
  </si>
  <si>
    <t>SIユニットなし</t>
    <phoneticPr fontId="2"/>
  </si>
  <si>
    <t>ZE</t>
    <phoneticPr fontId="2"/>
  </si>
  <si>
    <t>ご注意！
　5連以上は、必ず、仕様書にて
  配線仕様を各連毎に指示下さい。</t>
    <phoneticPr fontId="2"/>
  </si>
  <si>
    <t>ご注意！
　3連以上は、必ず、仕様書にて
  配線仕様を各連毎に指示下さい。</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</si>
  <si>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</si>
  <si>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</si>
  <si>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</si>
  <si>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</si>
  <si>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</si>
  <si>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</si>
  <si>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</si>
  <si>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</si>
  <si>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</si>
  <si>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</si>
  <si>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</si>
  <si>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</si>
  <si>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</si>
  <si>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</si>
  <si>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</si>
  <si>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</si>
  <si>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</si>
  <si>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</si>
  <si>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</si>
  <si>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</si>
  <si>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</si>
  <si>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</si>
  <si>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</si>
  <si>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</si>
  <si>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</si>
  <si>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</si>
  <si>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</si>
  <si>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</si>
  <si>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</si>
  <si>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</si>
  <si>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</si>
  <si>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</si>
  <si>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</si>
  <si>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</si>
  <si>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</si>
  <si>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</si>
  <si>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</si>
  <si>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</si>
  <si>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</si>
  <si>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</si>
  <si>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</si>
  <si>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</si>
  <si>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</si>
  <si>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</si>
  <si>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</si>
  <si>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</si>
  <si>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</si>
  <si>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</si>
  <si>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</si>
  <si>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</si>
  <si>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</si>
  <si>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</si>
  <si>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</si>
  <si>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</si>
  <si>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</si>
  <si>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01</t>
    <phoneticPr fontId="2"/>
  </si>
  <si>
    <t>01N</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</si>
  <si>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</si>
  <si>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</si>
  <si>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</si>
  <si>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</si>
  <si>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</si>
  <si>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</si>
  <si>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</si>
  <si>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</si>
  <si>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</si>
  <si>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</si>
  <si>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</si>
  <si>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</si>
  <si>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Aポート (A')</t>
    <phoneticPr fontId="2"/>
  </si>
  <si>
    <t>Bポート (B')</t>
    <phoneticPr fontId="2"/>
  </si>
  <si>
    <t>ブランキングプレート</t>
    <phoneticPr fontId="2"/>
  </si>
  <si>
    <t>-</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</si>
  <si>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</si>
  <si>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</si>
  <si>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</si>
  <si>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</si>
  <si>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</si>
  <si>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</si>
  <si>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</si>
  <si>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</si>
  <si>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</si>
  <si>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</si>
  <si>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</si>
  <si>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</si>
  <si>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</si>
  <si>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NN</t>
    <phoneticPr fontId="2"/>
  </si>
  <si>
    <t>NF</t>
    <phoneticPr fontId="2"/>
  </si>
  <si>
    <t>!=A,Bポートエルボ上向き時使用不可</t>
  </si>
  <si>
    <t>BB</t>
    <phoneticPr fontId="2"/>
  </si>
  <si>
    <t>EE</t>
    <phoneticPr fontId="2"/>
  </si>
  <si>
    <t>CC</t>
    <phoneticPr fontId="2"/>
  </si>
  <si>
    <t>DD</t>
    <phoneticPr fontId="2"/>
  </si>
  <si>
    <t>SY50M-50-1A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</si>
  <si>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</si>
  <si>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</si>
  <si>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</si>
  <si>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</si>
  <si>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</si>
  <si>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</si>
  <si>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</si>
  <si>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</si>
  <si>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</si>
  <si>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</si>
  <si>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</si>
  <si>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</si>
  <si>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ベース型式 A,B配管　要“CM”</t>
    <rPh sb="3" eb="5">
      <t>カタシキ</t>
    </rPh>
    <rPh sb="9" eb="11">
      <t>ハイカン</t>
    </rPh>
    <rPh sb="12" eb="13">
      <t>ヨウ</t>
    </rPh>
    <phoneticPr fontId="2"/>
  </si>
  <si>
    <t>※配管指定箇所過剰</t>
  </si>
  <si>
    <t>配管指定漏れ有り</t>
  </si>
  <si>
    <t>D側</t>
    <phoneticPr fontId="2"/>
  </si>
  <si>
    <t>U側</t>
    <phoneticPr fontId="2"/>
  </si>
  <si>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</si>
  <si>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</si>
  <si>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</si>
  <si>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</si>
  <si>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</si>
  <si>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</si>
  <si>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</si>
  <si>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</si>
  <si>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</si>
  <si>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</si>
  <si>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</si>
  <si>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</si>
  <si>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</si>
  <si>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</si>
  <si>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</si>
  <si>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</si>
  <si>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</si>
  <si>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</si>
  <si>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</si>
  <si>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</si>
  <si>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</si>
  <si>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</si>
  <si>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</si>
  <si>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</si>
  <si>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</si>
  <si>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</si>
  <si>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</si>
  <si>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</si>
  <si>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</si>
  <si>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</si>
  <si>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</si>
  <si>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</si>
  <si>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</si>
  <si>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</si>
  <si>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</si>
  <si>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SS5Y5-11S_EX250シリーズマニホールド仕様書</t>
    <rPh sb="25" eb="28">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</si>
  <si>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</si>
  <si>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</si>
  <si>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</si>
  <si>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</si>
  <si>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</si>
  <si>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</si>
  <si>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</si>
  <si>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</si>
  <si>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</si>
  <si>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</si>
  <si>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</si>
  <si>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</si>
  <si>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</si>
  <si>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</si>
  <si>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</si>
  <si>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</si>
  <si>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</si>
  <si>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</si>
  <si>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</si>
  <si>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</si>
  <si>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</si>
  <si>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</si>
  <si>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</si>
  <si>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</si>
  <si>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</si>
  <si>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</si>
  <si>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</si>
  <si>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</si>
  <si>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</si>
  <si>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</si>
  <si>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</si>
  <si>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</si>
  <si>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</si>
  <si>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</si>
  <si>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</si>
  <si>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</si>
  <si>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</si>
  <si>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</si>
  <si>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</si>
  <si>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</si>
  <si>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</si>
  <si>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</si>
  <si>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</si>
  <si>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</si>
  <si>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</si>
  <si>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</si>
  <si>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</si>
  <si>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</si>
  <si>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</si>
  <si>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</si>
  <si>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</si>
  <si>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</si>
  <si>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</si>
  <si>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</si>
  <si>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</si>
  <si>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</si>
  <si>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</si>
  <si>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</si>
  <si>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</si>
  <si>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</si>
  <si>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</si>
  <si>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</si>
  <si>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</si>
  <si>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</si>
  <si>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</si>
  <si>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</si>
  <si>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</si>
  <si>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</si>
  <si>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</si>
  <si>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</si>
  <si>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</si>
  <si>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</si>
  <si>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</si>
  <si>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</si>
  <si>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</si>
  <si>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</si>
  <si>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</si>
  <si>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</si>
  <si>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</si>
  <si>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</si>
  <si>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</si>
  <si>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</si>
  <si>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</si>
  <si>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</si>
  <si>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</si>
  <si>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</si>
  <si>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</si>
  <si>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</si>
  <si>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</si>
  <si>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</si>
  <si>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</si>
  <si>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</si>
  <si>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</si>
  <si>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</si>
  <si>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</si>
  <si>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</si>
  <si>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</si>
  <si>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</si>
  <si>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</si>
  <si>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</si>
  <si>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</si>
  <si>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</si>
  <si>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</si>
  <si>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</si>
  <si>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</si>
  <si>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</si>
  <si>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</si>
  <si>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</si>
  <si>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</si>
  <si>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</si>
  <si>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</si>
  <si>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</si>
  <si>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</si>
  <si>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</si>
  <si>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</si>
  <si>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</si>
  <si>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</si>
  <si>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</si>
  <si>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</si>
  <si>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</si>
  <si>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</si>
  <si>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</si>
  <si>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</si>
  <si>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</si>
  <si>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</si>
  <si>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</si>
  <si>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</si>
  <si>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</si>
  <si>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</si>
  <si>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</si>
  <si>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</si>
  <si>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</si>
  <si>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</si>
  <si>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</si>
  <si>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</si>
  <si>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</si>
  <si>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</si>
  <si>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MAX:8</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</si>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</sst>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sz val="9"/>
      <color indexed="9"/>
      <name val="ＭＳ 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style="hair">
        <color indexed="64"/>
      </bottom>
      <diagonal/>
    </border>
    <border>
      <left/>
      <right style="hair">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15">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left" vertical="center"/>
      <protection hidden="1"/>
    </xf>
    <xf numFmtId="0" fontId="60" fillId="27"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6" borderId="32" xfId="0" applyFont="1" applyFill="1" applyBorder="1" applyAlignment="1" applyProtection="1">
      <alignment horizontal="center" vertical="center"/>
      <protection locked="0"/>
    </xf>
    <xf numFmtId="0" fontId="4" fillId="26" borderId="28"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4" fillId="27" borderId="32" xfId="0" applyFont="1" applyFill="1" applyBorder="1" applyAlignment="1" applyProtection="1">
      <alignment horizontal="center" vertical="center" wrapText="1"/>
      <protection locked="0"/>
    </xf>
    <xf numFmtId="0" fontId="4" fillId="27" borderId="34"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8" fillId="27"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wrapText="1"/>
      <protection locked="0"/>
    </xf>
    <xf numFmtId="0" fontId="8" fillId="27" borderId="38" xfId="0" applyFont="1" applyFill="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3" fillId="0" borderId="45"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42"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3" fillId="0" borderId="47"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7" borderId="48" xfId="0" applyFont="1" applyFill="1" applyBorder="1" applyProtection="1">
      <alignment vertical="center"/>
      <protection locked="0"/>
    </xf>
    <xf numFmtId="0" fontId="9" fillId="0" borderId="0" xfId="0" applyFont="1" applyAlignment="1" applyProtection="1">
      <protection hidden="1"/>
    </xf>
    <xf numFmtId="0" fontId="3" fillId="0" borderId="48"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3" fillId="0" borderId="48" xfId="0" applyFont="1" applyBorder="1" applyProtection="1">
      <alignment vertical="center"/>
      <protection hidden="1"/>
    </xf>
    <xf numFmtId="0" fontId="9" fillId="0" borderId="48" xfId="0" applyFont="1" applyBorder="1" applyProtection="1">
      <alignment vertical="center"/>
      <protection hidden="1"/>
    </xf>
    <xf numFmtId="0" fontId="55" fillId="0" borderId="48" xfId="0" applyFont="1" applyBorder="1" applyProtection="1">
      <alignment vertical="center"/>
      <protection hidden="1"/>
    </xf>
    <xf numFmtId="0" fontId="41" fillId="0" borderId="48"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8"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8" xfId="0" applyFont="1" applyBorder="1" applyAlignment="1" applyProtection="1">
      <alignment horizontal="center" vertical="center" shrinkToFit="1"/>
      <protection hidden="1"/>
    </xf>
    <xf numFmtId="0" fontId="3" fillId="0" borderId="49" xfId="0" applyFont="1" applyBorder="1" applyProtection="1">
      <alignment vertical="center"/>
      <protection hidden="1"/>
    </xf>
    <xf numFmtId="0" fontId="55" fillId="0" borderId="37" xfId="0" applyFont="1" applyBorder="1" applyProtection="1">
      <alignment vertical="center"/>
      <protection hidden="1"/>
    </xf>
    <xf numFmtId="0" fontId="4" fillId="0" borderId="50"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9" xfId="0" applyFont="1" applyBorder="1" applyProtection="1">
      <alignment vertical="center"/>
      <protection hidden="1"/>
    </xf>
    <xf numFmtId="0" fontId="55" fillId="0" borderId="49"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50" xfId="0" applyFont="1" applyBorder="1" applyAlignment="1" applyProtection="1">
      <alignment horizontal="center" vertical="center" shrinkToFit="1"/>
      <protection hidden="1"/>
    </xf>
    <xf numFmtId="0" fontId="3" fillId="0" borderId="49" xfId="0" applyFont="1" applyBorder="1" applyAlignment="1" applyProtection="1">
      <alignment horizontal="right"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1"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6"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7" borderId="52" xfId="0" applyFont="1" applyFill="1" applyBorder="1" applyAlignment="1" applyProtection="1">
      <alignment horizontal="center" vertical="center"/>
      <protection hidden="1"/>
    </xf>
    <xf numFmtId="0" fontId="1" fillId="27" borderId="56"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7" xfId="0" applyFont="1" applyFill="1" applyBorder="1" applyProtection="1">
      <alignment vertical="center"/>
      <protection hidden="1"/>
    </xf>
    <xf numFmtId="0" fontId="1" fillId="27" borderId="32" xfId="0" applyFont="1" applyFill="1" applyBorder="1" applyAlignment="1" applyProtection="1">
      <alignment horizontal="center" vertical="center"/>
      <protection locked="0"/>
    </xf>
    <xf numFmtId="0" fontId="1" fillId="27"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locked="0"/>
    </xf>
    <xf numFmtId="0" fontId="1" fillId="0" borderId="46"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65" xfId="0" applyFont="1" applyBorder="1" applyAlignment="1" applyProtection="1">
      <alignment horizontal="right" vertical="center"/>
      <protection locked="0"/>
    </xf>
    <xf numFmtId="0" fontId="1" fillId="0" borderId="65"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6" xfId="0" applyFont="1" applyBorder="1" applyProtection="1">
      <alignment vertical="center"/>
      <protection hidden="1"/>
    </xf>
    <xf numFmtId="0" fontId="1" fillId="0" borderId="26"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5"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7"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50" xfId="0" applyFont="1" applyBorder="1" applyProtection="1">
      <alignment vertical="center"/>
      <protection hidden="1"/>
    </xf>
    <xf numFmtId="0" fontId="1" fillId="0" borderId="37" xfId="0" applyFont="1" applyBorder="1" applyProtection="1">
      <alignment vertical="center"/>
      <protection hidden="1"/>
    </xf>
    <xf numFmtId="0" fontId="60" fillId="26" borderId="15" xfId="0" applyFont="1" applyFill="1" applyBorder="1" applyAlignment="1" applyProtection="1">
      <alignment horizontal="left" vertical="center" shrinkToFit="1"/>
      <protection locked="0"/>
    </xf>
    <xf numFmtId="0" fontId="61" fillId="0" borderId="0" xfId="0" applyFont="1" applyAlignment="1" applyProtection="1">
      <alignment horizontal="lef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9"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 fillId="26"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8" xfId="0" applyFont="1" applyBorder="1" applyAlignment="1" applyProtection="1">
      <alignment vertical="center" shrinkToFit="1"/>
      <protection hidden="1"/>
    </xf>
    <xf numFmtId="0" fontId="1" fillId="0" borderId="4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61" fillId="0" borderId="0" xfId="0" applyFont="1" applyAlignment="1" applyProtection="1">
      <alignment horizontal="center" vertical="center"/>
      <protection hidden="1"/>
    </xf>
    <xf numFmtId="49" fontId="69"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69"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70" fillId="0" borderId="0" xfId="0" applyNumberFormat="1"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49" fontId="13" fillId="0" borderId="0" xfId="0" applyNumberFormat="1" applyFont="1" applyAlignment="1" applyProtection="1">
      <alignment horizontal="right" vertical="center"/>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56" fillId="0" borderId="12" xfId="0" applyFont="1" applyBorder="1" applyAlignment="1" applyProtection="1">
      <alignment vertical="top" shrinkToFit="1"/>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7" xfId="0" applyFont="1" applyBorder="1" applyAlignment="1" applyProtection="1">
      <alignment horizontal="center" vertical="center" wrapText="1"/>
      <protection hidden="1"/>
    </xf>
    <xf numFmtId="0" fontId="30" fillId="0" borderId="55"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4" xfId="0" applyFont="1" applyBorder="1" applyAlignment="1" applyProtection="1">
      <alignment horizontal="right" vertical="center"/>
      <protection hidden="1"/>
    </xf>
    <xf numFmtId="0" fontId="1" fillId="0" borderId="55"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9" xfId="0" applyFont="1" applyBorder="1" applyAlignment="1" applyProtection="1">
      <alignment horizontal="center" vertical="center"/>
      <protection hidden="1"/>
    </xf>
    <xf numFmtId="0" fontId="58" fillId="0" borderId="62"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42" fillId="0" borderId="50" xfId="0" applyFont="1" applyBorder="1" applyAlignment="1" applyProtection="1">
      <alignment horizontal="center" vertical="center"/>
      <protection hidden="1"/>
    </xf>
    <xf numFmtId="0" fontId="80"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2"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6" borderId="44" xfId="0" applyFont="1" applyFill="1" applyBorder="1" applyAlignment="1" applyProtection="1">
      <alignment horizontal="center" vertical="center"/>
      <protection locked="0"/>
    </xf>
    <xf numFmtId="0" fontId="58" fillId="26" borderId="70" xfId="0" applyFont="1" applyFill="1" applyBorder="1" applyProtection="1">
      <alignment vertical="center"/>
      <protection hidden="1"/>
    </xf>
    <xf numFmtId="0" fontId="1" fillId="26"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6" borderId="24" xfId="0" applyFont="1" applyFill="1" applyBorder="1" applyProtection="1">
      <alignment vertical="center"/>
      <protection hidden="1"/>
    </xf>
    <xf numFmtId="0" fontId="4" fillId="0" borderId="65" xfId="0" applyFont="1" applyBorder="1" applyAlignment="1" applyProtection="1">
      <alignment horizontal="center" vertical="center"/>
      <protection hidden="1"/>
    </xf>
    <xf numFmtId="0" fontId="4" fillId="0" borderId="60" xfId="0" applyFont="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0" fillId="0" borderId="0" xfId="0" applyAlignment="1" applyProtection="1">
      <alignment horizontal="right" vertical="center" shrinkToFit="1"/>
      <protection hidden="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0" borderId="0" xfId="0" applyFont="1" applyFill="1" applyAlignment="1" applyProtection="1">
      <alignment horizontal="left" vertical="center" wrapText="1"/>
      <protection hidden="1"/>
    </xf>
    <xf numFmtId="0" fontId="42"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81" xfId="0" applyFont="1" applyFill="1" applyBorder="1" applyAlignment="1" applyProtection="1">
      <alignment horizontal="center" vertical="center"/>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3" fillId="0" borderId="13" xfId="0" applyFont="1" applyBorder="1" applyAlignment="1" applyProtection="1">
      <alignment horizontal="left" vertical="top" wrapText="1"/>
      <protection hidden="1"/>
    </xf>
    <xf numFmtId="0" fontId="53" fillId="0" borderId="14"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68" fillId="0" borderId="50" xfId="0" applyFont="1" applyBorder="1" applyAlignment="1" applyProtection="1">
      <alignment horizontal="right" vertical="center" wrapText="1"/>
      <protection hidden="1"/>
    </xf>
    <xf numFmtId="0" fontId="79" fillId="0" borderId="50"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30" fillId="0" borderId="67"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2" xfId="0" applyFont="1" applyBorder="1" applyAlignment="1">
      <alignment horizontal="left" vertical="center"/>
    </xf>
    <xf numFmtId="0" fontId="9" fillId="0" borderId="83" xfId="0" applyFont="1" applyBorder="1" applyAlignment="1" applyProtection="1">
      <alignment horizontal="left" vertical="center"/>
      <protection hidden="1"/>
    </xf>
    <xf numFmtId="0" fontId="1" fillId="0" borderId="50" xfId="0" applyFont="1" applyBorder="1" applyAlignment="1">
      <alignment horizontal="left" vertical="center"/>
    </xf>
    <xf numFmtId="0" fontId="1" fillId="0" borderId="37"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30" fillId="0" borderId="83" xfId="0" applyFont="1" applyBorder="1" applyAlignment="1" applyProtection="1">
      <alignment horizontal="left" vertical="center"/>
      <protection hidden="1"/>
    </xf>
    <xf numFmtId="0" fontId="30" fillId="0" borderId="50"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 fillId="0" borderId="4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1" fillId="27" borderId="19" xfId="0" applyFont="1" applyFill="1" applyBorder="1" applyAlignment="1" applyProtection="1">
      <alignment horizontal="center" vertical="center"/>
      <protection hidden="1"/>
    </xf>
    <xf numFmtId="0" fontId="1" fillId="27" borderId="74" xfId="0" applyFont="1" applyFill="1" applyBorder="1" applyAlignment="1" applyProtection="1">
      <alignment horizontal="center" vertical="center"/>
      <protection hidden="1"/>
    </xf>
    <xf numFmtId="0" fontId="9" fillId="0" borderId="67"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86"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9"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1" fillId="0" borderId="84" xfId="0" applyFont="1" applyBorder="1" applyAlignment="1">
      <alignment horizontal="left" vertical="center"/>
    </xf>
    <xf numFmtId="0" fontId="53"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26" borderId="86" xfId="0" applyFont="1" applyFill="1" applyBorder="1" applyAlignment="1" applyProtection="1">
      <alignment horizontal="left" vertical="center"/>
      <protection hidden="1"/>
    </xf>
    <xf numFmtId="0" fontId="52" fillId="26" borderId="38" xfId="0" applyFont="1" applyFill="1" applyBorder="1" applyAlignment="1" applyProtection="1">
      <alignment horizontal="left" vertical="center"/>
      <protection hidden="1"/>
    </xf>
    <xf numFmtId="0" fontId="52" fillId="26" borderId="87"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19" xfId="0" applyFont="1" applyFill="1" applyBorder="1" applyAlignment="1" applyProtection="1">
      <alignment horizontal="center" vertical="center" textRotation="255"/>
      <protection hidden="1"/>
    </xf>
    <xf numFmtId="0" fontId="3" fillId="27" borderId="23" xfId="0" applyFont="1" applyFill="1" applyBorder="1" applyAlignment="1" applyProtection="1">
      <alignment horizontal="center" vertical="center" textRotation="255"/>
      <protection hidden="1"/>
    </xf>
    <xf numFmtId="0" fontId="3" fillId="27" borderId="88" xfId="0" applyFont="1" applyFill="1" applyBorder="1" applyAlignment="1" applyProtection="1">
      <alignment horizontal="center" vertical="center" textRotation="255"/>
      <protection hidden="1"/>
    </xf>
    <xf numFmtId="0" fontId="3" fillId="27" borderId="10" xfId="0" applyFont="1" applyFill="1" applyBorder="1" applyAlignment="1" applyProtection="1">
      <alignment horizontal="left" vertical="center"/>
      <protection hidden="1"/>
    </xf>
    <xf numFmtId="0" fontId="3" fillId="27" borderId="0" xfId="0" applyFont="1" applyFill="1" applyAlignment="1" applyProtection="1">
      <alignment horizontal="left" vertical="center"/>
      <protection hidden="1"/>
    </xf>
    <xf numFmtId="0" fontId="3" fillId="27" borderId="11" xfId="0" applyFont="1" applyFill="1" applyBorder="1" applyAlignment="1" applyProtection="1">
      <alignment horizontal="left" vertical="center"/>
      <protection hidden="1"/>
    </xf>
    <xf numFmtId="0" fontId="58" fillId="27" borderId="83" xfId="0" applyFont="1" applyFill="1" applyBorder="1" applyAlignment="1" applyProtection="1">
      <alignment horizontal="left"/>
      <protection hidden="1"/>
    </xf>
    <xf numFmtId="0" fontId="58" fillId="27" borderId="50" xfId="0" applyFont="1" applyFill="1" applyBorder="1" applyAlignment="1" applyProtection="1">
      <alignment horizontal="left"/>
      <protection hidden="1"/>
    </xf>
    <xf numFmtId="0" fontId="58" fillId="27" borderId="84" xfId="0" applyFont="1" applyFill="1" applyBorder="1" applyAlignment="1" applyProtection="1">
      <alignment horizontal="left"/>
      <protection hidden="1"/>
    </xf>
    <xf numFmtId="0" fontId="58" fillId="27" borderId="89" xfId="0" applyFont="1" applyFill="1" applyBorder="1" applyAlignment="1" applyProtection="1">
      <alignment horizontal="left"/>
      <protection hidden="1"/>
    </xf>
    <xf numFmtId="0" fontId="58" fillId="27" borderId="90" xfId="0" applyFont="1" applyFill="1" applyBorder="1" applyAlignment="1" applyProtection="1">
      <alignment horizontal="left"/>
      <protection hidden="1"/>
    </xf>
    <xf numFmtId="0" fontId="58" fillId="27" borderId="91" xfId="0" applyFont="1" applyFill="1" applyBorder="1" applyAlignment="1" applyProtection="1">
      <alignment horizontal="left"/>
      <protection hidden="1"/>
    </xf>
    <xf numFmtId="0" fontId="58" fillId="26" borderId="12" xfId="0" applyFont="1" applyFill="1" applyBorder="1" applyAlignment="1" applyProtection="1">
      <alignment horizontal="left"/>
      <protection hidden="1"/>
    </xf>
    <xf numFmtId="0" fontId="58" fillId="26" borderId="13" xfId="0" applyFont="1" applyFill="1" applyBorder="1" applyAlignment="1" applyProtection="1">
      <alignment horizontal="left"/>
      <protection hidden="1"/>
    </xf>
    <xf numFmtId="0" fontId="58" fillId="26" borderId="14" xfId="0" applyFont="1" applyFill="1" applyBorder="1" applyAlignment="1" applyProtection="1">
      <alignment horizontal="left"/>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27" borderId="10" xfId="0" applyFont="1" applyFill="1" applyBorder="1" applyAlignment="1" applyProtection="1">
      <alignment horizontal="left"/>
      <protection hidden="1"/>
    </xf>
    <xf numFmtId="0" fontId="58" fillId="27" borderId="0" xfId="0" applyFont="1" applyFill="1" applyAlignment="1" applyProtection="1">
      <alignment horizontal="left"/>
      <protection hidden="1"/>
    </xf>
    <xf numFmtId="0" fontId="58" fillId="27" borderId="11"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26" borderId="67" xfId="0" applyFont="1" applyFill="1" applyBorder="1" applyAlignment="1" applyProtection="1">
      <alignment horizontal="left" vertical="center"/>
      <protection hidden="1"/>
    </xf>
    <xf numFmtId="0" fontId="3" fillId="26" borderId="27" xfId="0" applyFont="1" applyFill="1" applyBorder="1" applyAlignment="1" applyProtection="1">
      <alignment horizontal="left" vertical="center"/>
      <protection hidden="1"/>
    </xf>
    <xf numFmtId="0" fontId="3" fillId="26" borderId="82" xfId="0" applyFont="1" applyFill="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77" fillId="0" borderId="38" xfId="0" applyFont="1" applyBorder="1" applyAlignment="1">
      <alignment horizontal="left" vertical="center"/>
    </xf>
    <xf numFmtId="0" fontId="77" fillId="0" borderId="87" xfId="0" applyFont="1" applyBorder="1" applyAlignment="1">
      <alignment horizontal="left" vertical="center"/>
    </xf>
    <xf numFmtId="0" fontId="3" fillId="27" borderId="86" xfId="0" applyFont="1" applyFill="1" applyBorder="1" applyAlignment="1" applyProtection="1">
      <alignment horizontal="left" vertical="center"/>
      <protection hidden="1"/>
    </xf>
    <xf numFmtId="0" fontId="3" fillId="27" borderId="38" xfId="0" applyFont="1" applyFill="1" applyBorder="1" applyAlignment="1" applyProtection="1">
      <alignment horizontal="left" vertical="center"/>
      <protection hidden="1"/>
    </xf>
    <xf numFmtId="0" fontId="3" fillId="27" borderId="87" xfId="0" applyFont="1" applyFill="1" applyBorder="1" applyAlignment="1" applyProtection="1">
      <alignment horizontal="left" vertical="center"/>
      <protection hidden="1"/>
    </xf>
    <xf numFmtId="0" fontId="1" fillId="27" borderId="23" xfId="0" applyFont="1" applyFill="1" applyBorder="1" applyAlignment="1" applyProtection="1">
      <alignment horizontal="center" vertical="center"/>
      <protection hidden="1"/>
    </xf>
    <xf numFmtId="0" fontId="1" fillId="27" borderId="70" xfId="0" applyFont="1" applyFill="1" applyBorder="1" applyAlignment="1" applyProtection="1">
      <alignment horizontal="center" vertical="center"/>
      <protection hidden="1"/>
    </xf>
    <xf numFmtId="0" fontId="1" fillId="27" borderId="88" xfId="0" applyFont="1" applyFill="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66"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58" fillId="26" borderId="12" xfId="0" applyFont="1" applyFill="1" applyBorder="1" applyAlignment="1" applyProtection="1">
      <alignment horizontal="left" vertical="center"/>
      <protection hidden="1"/>
    </xf>
    <xf numFmtId="0" fontId="58" fillId="26" borderId="13"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1" xfId="0" applyFont="1" applyBorder="1" applyAlignment="1" applyProtection="1">
      <alignment horizontal="center" vertical="center"/>
      <protection hidden="1"/>
    </xf>
    <xf numFmtId="0" fontId="58" fillId="26" borderId="66" xfId="0" applyFont="1" applyFill="1" applyBorder="1" applyAlignment="1" applyProtection="1">
      <alignment horizontal="center" vertical="center" wrapText="1"/>
      <protection hidden="1"/>
    </xf>
    <xf numFmtId="0" fontId="58" fillId="26" borderId="52" xfId="0" applyFont="1" applyFill="1" applyBorder="1" applyAlignment="1" applyProtection="1">
      <alignment horizontal="center" vertical="center" wrapText="1"/>
      <protection hidden="1"/>
    </xf>
    <xf numFmtId="0" fontId="58" fillId="26" borderId="57" xfId="0" applyFont="1" applyFill="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5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9" xfId="0" applyFont="1" applyFill="1" applyBorder="1" applyAlignment="1" applyProtection="1">
      <alignment horizontal="left" vertical="center" wrapText="1"/>
      <protection hidden="1"/>
    </xf>
    <xf numFmtId="0" fontId="58" fillId="0" borderId="4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30" fillId="0" borderId="32"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1"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7" borderId="10" xfId="0" applyFont="1" applyFill="1" applyBorder="1" applyAlignment="1" applyProtection="1">
      <alignment horizontal="left" vertical="center" wrapText="1"/>
      <protection hidden="1"/>
    </xf>
    <xf numFmtId="0" fontId="30" fillId="27" borderId="0" xfId="0" applyFont="1" applyFill="1" applyAlignment="1" applyProtection="1">
      <alignment horizontal="left" vertical="center" wrapText="1"/>
      <protection hidden="1"/>
    </xf>
    <xf numFmtId="0" fontId="30" fillId="27" borderId="29" xfId="0" applyFont="1" applyFill="1" applyBorder="1" applyAlignment="1" applyProtection="1">
      <alignment horizontal="left" vertical="center" wrapText="1"/>
      <protection hidden="1"/>
    </xf>
    <xf numFmtId="0" fontId="30" fillId="27" borderId="89" xfId="0" applyFont="1" applyFill="1" applyBorder="1" applyAlignment="1" applyProtection="1">
      <alignment horizontal="left" vertical="center" wrapText="1"/>
      <protection hidden="1"/>
    </xf>
    <xf numFmtId="0" fontId="30" fillId="27" borderId="90" xfId="0" applyFont="1" applyFill="1" applyBorder="1" applyAlignment="1" applyProtection="1">
      <alignment horizontal="left" vertical="center" wrapText="1"/>
      <protection hidden="1"/>
    </xf>
    <xf numFmtId="0" fontId="30" fillId="27"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53" fillId="25" borderId="95"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6"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9"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1" fillId="25" borderId="96"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4" xfId="0" applyFont="1" applyFill="1" applyBorder="1" applyAlignment="1" applyProtection="1">
      <alignment horizontal="left" vertical="center"/>
      <protection hidden="1"/>
    </xf>
    <xf numFmtId="0" fontId="52" fillId="25" borderId="95"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9"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52" fillId="25" borderId="46"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7" borderId="24" xfId="0" applyFont="1" applyFill="1" applyBorder="1" applyAlignment="1" applyProtection="1">
      <alignment horizontal="center" vertical="center" textRotation="255"/>
      <protection hidden="1"/>
    </xf>
    <xf numFmtId="0" fontId="1" fillId="27" borderId="24" xfId="0" applyFont="1" applyFill="1" applyBorder="1" applyAlignment="1" applyProtection="1">
      <alignment horizontal="center" vertical="center"/>
      <protection hidden="1"/>
    </xf>
    <xf numFmtId="0" fontId="58" fillId="27" borderId="47" xfId="0" applyFont="1" applyFill="1" applyBorder="1" applyAlignment="1" applyProtection="1">
      <alignment horizontal="left" vertical="center"/>
      <protection hidden="1"/>
    </xf>
    <xf numFmtId="0" fontId="58" fillId="27" borderId="33" xfId="0" applyFont="1" applyFill="1" applyBorder="1" applyAlignment="1" applyProtection="1">
      <alignment horizontal="left" vertical="center"/>
      <protection hidden="1"/>
    </xf>
    <xf numFmtId="0" fontId="58" fillId="27" borderId="85" xfId="0" applyFont="1" applyFill="1" applyBorder="1" applyAlignment="1" applyProtection="1">
      <alignment horizontal="left" vertical="center"/>
      <protection hidden="1"/>
    </xf>
    <xf numFmtId="0" fontId="9" fillId="27" borderId="67" xfId="0" applyFont="1" applyFill="1" applyBorder="1" applyAlignment="1" applyProtection="1">
      <alignment horizontal="left" vertical="center"/>
      <protection hidden="1"/>
    </xf>
    <xf numFmtId="0" fontId="9" fillId="27" borderId="27" xfId="0" applyFont="1" applyFill="1" applyBorder="1" applyAlignment="1" applyProtection="1">
      <alignment horizontal="left" vertical="center"/>
      <protection hidden="1"/>
    </xf>
    <xf numFmtId="0" fontId="9" fillId="27" borderId="32" xfId="0" applyFont="1" applyFill="1" applyBorder="1" applyAlignment="1" applyProtection="1">
      <alignment horizontal="left" vertical="center"/>
      <protection hidden="1"/>
    </xf>
    <xf numFmtId="0" fontId="58" fillId="27" borderId="12" xfId="0" applyFont="1" applyFill="1" applyBorder="1" applyAlignment="1" applyProtection="1">
      <alignment horizontal="center" vertical="center"/>
      <protection hidden="1"/>
    </xf>
    <xf numFmtId="0" fontId="58" fillId="27" borderId="13" xfId="0" applyFont="1" applyFill="1" applyBorder="1" applyAlignment="1" applyProtection="1">
      <alignment horizontal="center" vertical="center"/>
      <protection hidden="1"/>
    </xf>
    <xf numFmtId="0" fontId="58" fillId="27" borderId="14" xfId="0" applyFont="1" applyFill="1" applyBorder="1" applyAlignment="1" applyProtection="1">
      <alignment horizontal="center"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58" fillId="0" borderId="83" xfId="0" applyFont="1" applyBorder="1" applyAlignment="1" applyProtection="1">
      <alignment horizontal="left" vertical="center" shrinkToFit="1"/>
      <protection hidden="1"/>
    </xf>
    <xf numFmtId="0" fontId="58" fillId="0" borderId="50" xfId="0" applyFont="1" applyBorder="1" applyAlignment="1" applyProtection="1">
      <alignment horizontal="left" vertical="center" shrinkToFit="1"/>
      <protection hidden="1"/>
    </xf>
    <xf numFmtId="0" fontId="58" fillId="0" borderId="84" xfId="0" applyFont="1" applyBorder="1" applyAlignment="1" applyProtection="1">
      <alignment horizontal="left" vertical="center" shrinkToFit="1"/>
      <protection hidden="1"/>
    </xf>
    <xf numFmtId="0" fontId="30" fillId="0" borderId="4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50"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92" xfId="0" applyFont="1" applyBorder="1" applyAlignment="1" applyProtection="1">
      <alignment horizontal="left" vertical="center"/>
      <protection hidden="1"/>
    </xf>
    <xf numFmtId="0" fontId="58" fillId="0" borderId="45"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1"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50"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3" fillId="0" borderId="86"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9"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92"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46"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92"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1"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49" fontId="63" fillId="0" borderId="60"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9"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8"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8" xfId="0" applyFont="1" applyBorder="1" applyAlignment="1" applyProtection="1">
      <alignment horizontal="center" vertical="center" wrapText="1"/>
      <protection hidden="1"/>
    </xf>
    <xf numFmtId="0" fontId="30" fillId="0" borderId="48"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50" xfId="0" applyFont="1" applyBorder="1" applyAlignment="1" applyProtection="1">
      <alignment horizontal="left" vertical="center" shrinkToFit="1"/>
      <protection hidden="1"/>
    </xf>
    <xf numFmtId="0" fontId="3" fillId="0" borderId="50"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60"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90" name="Picture 1" descr="yoko">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1" name="Picture 2" descr="ue">
          <a:extLst>
            <a:ext uri="{FF2B5EF4-FFF2-40B4-BE49-F238E27FC236}">
              <a16:creationId xmlns:a16="http://schemas.microsoft.com/office/drawing/2014/main" id="{00000000-0008-0000-0000-00008B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92" name="Picture 3" descr="ue">
          <a:extLst>
            <a:ext uri="{FF2B5EF4-FFF2-40B4-BE49-F238E27FC236}">
              <a16:creationId xmlns:a16="http://schemas.microsoft.com/office/drawing/2014/main" id="{00000000-0008-0000-0000-00008C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342900</xdr:colOff>
      <xdr:row>1</xdr:row>
      <xdr:rowOff>257175</xdr:rowOff>
    </xdr:from>
    <xdr:to>
      <xdr:col>33</xdr:col>
      <xdr:colOff>28575</xdr:colOff>
      <xdr:row>11</xdr:row>
      <xdr:rowOff>28575</xdr:rowOff>
    </xdr:to>
    <xdr:pic>
      <xdr:nvPicPr>
        <xdr:cNvPr id="4495" name="Picture 26" descr="097">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43825" y="581025"/>
          <a:ext cx="2505075" cy="20955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8" name="Group 29">
          <a:extLst>
            <a:ext uri="{FF2B5EF4-FFF2-40B4-BE49-F238E27FC236}">
              <a16:creationId xmlns:a16="http://schemas.microsoft.com/office/drawing/2014/main" id="{00000000-0008-0000-0000-000092110000}"/>
            </a:ext>
          </a:extLst>
        </xdr:cNvPr>
        <xdr:cNvGrpSpPr>
          <a:grpSpLocks/>
        </xdr:cNvGrpSpPr>
      </xdr:nvGrpSpPr>
      <xdr:grpSpPr bwMode="auto">
        <a:xfrm>
          <a:off x="200025" y="361950"/>
          <a:ext cx="685800" cy="219075"/>
          <a:chOff x="0" y="1"/>
          <a:chExt cx="1079" cy="344"/>
        </a:xfrm>
      </xdr:grpSpPr>
      <xdr:sp macro="" textlink="">
        <xdr:nvSpPr>
          <xdr:cNvPr id="4499" name="Freeform 30">
            <a:extLst>
              <a:ext uri="{FF2B5EF4-FFF2-40B4-BE49-F238E27FC236}">
                <a16:creationId xmlns:a16="http://schemas.microsoft.com/office/drawing/2014/main" id="{00000000-0008-0000-0000-000093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0" name="Freeform 31">
            <a:extLst>
              <a:ext uri="{FF2B5EF4-FFF2-40B4-BE49-F238E27FC236}">
                <a16:creationId xmlns:a16="http://schemas.microsoft.com/office/drawing/2014/main" id="{00000000-0008-0000-0000-000094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1" name="Freeform 32">
            <a:extLst>
              <a:ext uri="{FF2B5EF4-FFF2-40B4-BE49-F238E27FC236}">
                <a16:creationId xmlns:a16="http://schemas.microsoft.com/office/drawing/2014/main" id="{00000000-0008-0000-0000-000095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57150</xdr:colOff>
      <xdr:row>26</xdr:row>
      <xdr:rowOff>28575</xdr:rowOff>
    </xdr:from>
    <xdr:to>
      <xdr:col>13</xdr:col>
      <xdr:colOff>276225</xdr:colOff>
      <xdr:row>28</xdr:row>
      <xdr:rowOff>1847850</xdr:rowOff>
    </xdr:to>
    <xdr:pic>
      <xdr:nvPicPr>
        <xdr:cNvPr id="1545" name="Picture 63" descr="1_S_SI">
          <a:extLst>
            <a:ext uri="{FF2B5EF4-FFF2-40B4-BE49-F238E27FC236}">
              <a16:creationId xmlns:a16="http://schemas.microsoft.com/office/drawing/2014/main" id="{00000000-0008-0000-01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91075" y="1866900"/>
          <a:ext cx="4391025" cy="2190750"/>
        </a:xfrm>
        <a:prstGeom prst="rect">
          <a:avLst/>
        </a:prstGeom>
        <a:noFill/>
        <a:ln w="9525">
          <a:noFill/>
          <a:miter lim="800000"/>
          <a:headEnd/>
          <a:tailEnd/>
        </a:ln>
      </xdr:spPr>
    </xdr:pic>
    <xdr:clientData/>
  </xdr:twoCellAnchor>
  <xdr:twoCellAnchor editAs="oneCell">
    <xdr:from>
      <xdr:col>7</xdr:col>
      <xdr:colOff>66675</xdr:colOff>
      <xdr:row>29</xdr:row>
      <xdr:rowOff>38100</xdr:rowOff>
    </xdr:from>
    <xdr:to>
      <xdr:col>13</xdr:col>
      <xdr:colOff>200025</xdr:colOff>
      <xdr:row>31</xdr:row>
      <xdr:rowOff>352425</xdr:rowOff>
    </xdr:to>
    <xdr:pic>
      <xdr:nvPicPr>
        <xdr:cNvPr id="1546" name="Picture 64" descr="1_S_BL">
          <a:extLst>
            <a:ext uri="{FF2B5EF4-FFF2-40B4-BE49-F238E27FC236}">
              <a16:creationId xmlns:a16="http://schemas.microsoft.com/office/drawing/2014/main" id="{00000000-0008-0000-0100-00000A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00600" y="4143375"/>
          <a:ext cx="4305300" cy="733425"/>
        </a:xfrm>
        <a:prstGeom prst="rect">
          <a:avLst/>
        </a:prstGeom>
        <a:noFill/>
        <a:ln w="9525">
          <a:noFill/>
          <a:miter lim="800000"/>
          <a:headEnd/>
          <a:tailEnd/>
        </a:ln>
      </xdr:spPr>
    </xdr:pic>
    <xdr:clientData/>
  </xdr:twoCellAnchor>
  <xdr:twoCellAnchor editAs="oneCell">
    <xdr:from>
      <xdr:col>7</xdr:col>
      <xdr:colOff>66675</xdr:colOff>
      <xdr:row>32</xdr:row>
      <xdr:rowOff>28575</xdr:rowOff>
    </xdr:from>
    <xdr:to>
      <xdr:col>13</xdr:col>
      <xdr:colOff>180975</xdr:colOff>
      <xdr:row>34</xdr:row>
      <xdr:rowOff>504825</xdr:rowOff>
    </xdr:to>
    <xdr:pic>
      <xdr:nvPicPr>
        <xdr:cNvPr id="1547" name="Picture 65" descr="1_S_COM">
          <a:extLst>
            <a:ext uri="{FF2B5EF4-FFF2-40B4-BE49-F238E27FC236}">
              <a16:creationId xmlns:a16="http://schemas.microsoft.com/office/drawing/2014/main" id="{00000000-0008-0000-0100-00000B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00600" y="5200650"/>
          <a:ext cx="4286250" cy="895350"/>
        </a:xfrm>
        <a:prstGeom prst="rect">
          <a:avLst/>
        </a:prstGeom>
        <a:noFill/>
        <a:ln w="9525">
          <a:noFill/>
          <a:miter lim="800000"/>
          <a:headEnd/>
          <a:tailEnd/>
        </a:ln>
      </xdr:spPr>
    </xdr:pic>
    <xdr:clientData/>
  </xdr:twoCellAnchor>
  <xdr:twoCellAnchor editAs="oneCell">
    <xdr:from>
      <xdr:col>7</xdr:col>
      <xdr:colOff>47625</xdr:colOff>
      <xdr:row>44</xdr:row>
      <xdr:rowOff>47625</xdr:rowOff>
    </xdr:from>
    <xdr:to>
      <xdr:col>15</xdr:col>
      <xdr:colOff>400050</xdr:colOff>
      <xdr:row>46</xdr:row>
      <xdr:rowOff>619125</xdr:rowOff>
    </xdr:to>
    <xdr:pic>
      <xdr:nvPicPr>
        <xdr:cNvPr id="1548" name="Picture 70" descr="1_S_PE">
          <a:extLst>
            <a:ext uri="{FF2B5EF4-FFF2-40B4-BE49-F238E27FC236}">
              <a16:creationId xmlns:a16="http://schemas.microsoft.com/office/drawing/2014/main" id="{00000000-0008-0000-0100-00000C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81550" y="8258175"/>
          <a:ext cx="5915025" cy="942975"/>
        </a:xfrm>
        <a:prstGeom prst="rect">
          <a:avLst/>
        </a:prstGeom>
        <a:noFill/>
        <a:ln w="9525">
          <a:noFill/>
          <a:miter lim="800000"/>
          <a:headEnd/>
          <a:tailEnd/>
        </a:ln>
      </xdr:spPr>
    </xdr:pic>
    <xdr:clientData/>
  </xdr:twoCellAnchor>
  <xdr:twoCellAnchor>
    <xdr:from>
      <xdr:col>11</xdr:col>
      <xdr:colOff>600075</xdr:colOff>
      <xdr:row>44</xdr:row>
      <xdr:rowOff>85725</xdr:rowOff>
    </xdr:from>
    <xdr:to>
      <xdr:col>15</xdr:col>
      <xdr:colOff>590550</xdr:colOff>
      <xdr:row>46</xdr:row>
      <xdr:rowOff>9525</xdr:rowOff>
    </xdr:to>
    <xdr:sp macro="" textlink="">
      <xdr:nvSpPr>
        <xdr:cNvPr id="1095" name="Text Box 71">
          <a:extLst>
            <a:ext uri="{FF2B5EF4-FFF2-40B4-BE49-F238E27FC236}">
              <a16:creationId xmlns:a16="http://schemas.microsoft.com/office/drawing/2014/main" id="{00000000-0008-0000-0100-000047040000}"/>
            </a:ext>
          </a:extLst>
        </xdr:cNvPr>
        <xdr:cNvSpPr txBox="1">
          <a:spLocks noChangeArrowheads="1"/>
        </xdr:cNvSpPr>
      </xdr:nvSpPr>
      <xdr:spPr bwMode="auto">
        <a:xfrm>
          <a:off x="8115300" y="8296275"/>
          <a:ext cx="2771775" cy="2952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FF"/>
              </a:solidFill>
              <a:latin typeface="ＭＳ Ｐゴシック"/>
              <a:ea typeface="ＭＳ Ｐゴシック"/>
            </a:rPr>
            <a:t>クリーンシリーズ選定時、内部パイロット仕様・サイレンサ内蔵は選定できません</a:t>
          </a:r>
        </a:p>
      </xdr:txBody>
    </xdr:sp>
    <xdr:clientData/>
  </xdr:twoCellAnchor>
  <xdr:twoCellAnchor>
    <xdr:from>
      <xdr:col>7</xdr:col>
      <xdr:colOff>38100</xdr:colOff>
      <xdr:row>53</xdr:row>
      <xdr:rowOff>19050</xdr:rowOff>
    </xdr:from>
    <xdr:to>
      <xdr:col>15</xdr:col>
      <xdr:colOff>409575</xdr:colOff>
      <xdr:row>55</xdr:row>
      <xdr:rowOff>2581275</xdr:rowOff>
    </xdr:to>
    <xdr:grpSp>
      <xdr:nvGrpSpPr>
        <xdr:cNvPr id="1550" name="Group 86">
          <a:extLst>
            <a:ext uri="{FF2B5EF4-FFF2-40B4-BE49-F238E27FC236}">
              <a16:creationId xmlns:a16="http://schemas.microsoft.com/office/drawing/2014/main" id="{00000000-0008-0000-0100-00000E060000}"/>
            </a:ext>
          </a:extLst>
        </xdr:cNvPr>
        <xdr:cNvGrpSpPr>
          <a:grpSpLocks/>
        </xdr:cNvGrpSpPr>
      </xdr:nvGrpSpPr>
      <xdr:grpSpPr bwMode="auto">
        <a:xfrm>
          <a:off x="4772025" y="9229725"/>
          <a:ext cx="5934075" cy="2933700"/>
          <a:chOff x="493" y="597"/>
          <a:chExt cx="623" cy="308"/>
        </a:xfrm>
      </xdr:grpSpPr>
      <xdr:pic>
        <xdr:nvPicPr>
          <xdr:cNvPr id="1554" name="Picture 87" descr="1011_ab">
            <a:extLst>
              <a:ext uri="{FF2B5EF4-FFF2-40B4-BE49-F238E27FC236}">
                <a16:creationId xmlns:a16="http://schemas.microsoft.com/office/drawing/2014/main" id="{00000000-0008-0000-0100-000012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555" name="Rectangle 88">
            <a:extLst>
              <a:ext uri="{FF2B5EF4-FFF2-40B4-BE49-F238E27FC236}">
                <a16:creationId xmlns:a16="http://schemas.microsoft.com/office/drawing/2014/main" id="{00000000-0008-0000-0100-000013060000}"/>
              </a:ext>
            </a:extLst>
          </xdr:cNvPr>
          <xdr:cNvSpPr>
            <a:spLocks noChangeArrowheads="1"/>
          </xdr:cNvSpPr>
        </xdr:nvSpPr>
        <xdr:spPr bwMode="auto">
          <a:xfrm>
            <a:off x="717" y="617"/>
            <a:ext cx="75" cy="120"/>
          </a:xfrm>
          <a:prstGeom prst="rect">
            <a:avLst/>
          </a:prstGeom>
          <a:solidFill>
            <a:srgbClr val="FFFFFF"/>
          </a:solidFill>
          <a:ln w="9525">
            <a:noFill/>
            <a:miter lim="800000"/>
            <a:headEnd/>
            <a:tailEnd/>
          </a:ln>
        </xdr:spPr>
      </xdr:sp>
      <xdr:sp macro="" textlink="">
        <xdr:nvSpPr>
          <xdr:cNvPr id="1556" name="Rectangle 89">
            <a:extLst>
              <a:ext uri="{FF2B5EF4-FFF2-40B4-BE49-F238E27FC236}">
                <a16:creationId xmlns:a16="http://schemas.microsoft.com/office/drawing/2014/main" id="{00000000-0008-0000-0100-000014060000}"/>
              </a:ext>
            </a:extLst>
          </xdr:cNvPr>
          <xdr:cNvSpPr>
            <a:spLocks noChangeArrowheads="1"/>
          </xdr:cNvSpPr>
        </xdr:nvSpPr>
        <xdr:spPr bwMode="auto">
          <a:xfrm>
            <a:off x="999" y="616"/>
            <a:ext cx="74" cy="120"/>
          </a:xfrm>
          <a:prstGeom prst="rect">
            <a:avLst/>
          </a:prstGeom>
          <a:solidFill>
            <a:srgbClr val="FFFFFF"/>
          </a:solidFill>
          <a:ln w="9525">
            <a:noFill/>
            <a:miter lim="800000"/>
            <a:headEnd/>
            <a:tailEnd/>
          </a:ln>
        </xdr:spPr>
      </xdr:sp>
      <xdr:sp macro="" textlink="">
        <xdr:nvSpPr>
          <xdr:cNvPr id="1557" name="Rectangle 90">
            <a:extLst>
              <a:ext uri="{FF2B5EF4-FFF2-40B4-BE49-F238E27FC236}">
                <a16:creationId xmlns:a16="http://schemas.microsoft.com/office/drawing/2014/main" id="{00000000-0008-0000-0100-000015060000}"/>
              </a:ext>
            </a:extLst>
          </xdr:cNvPr>
          <xdr:cNvSpPr>
            <a:spLocks noChangeArrowheads="1"/>
          </xdr:cNvSpPr>
        </xdr:nvSpPr>
        <xdr:spPr bwMode="auto">
          <a:xfrm>
            <a:off x="717" y="738"/>
            <a:ext cx="75" cy="120"/>
          </a:xfrm>
          <a:prstGeom prst="rect">
            <a:avLst/>
          </a:prstGeom>
          <a:solidFill>
            <a:srgbClr val="FFFFFF"/>
          </a:solidFill>
          <a:ln w="9525">
            <a:noFill/>
            <a:miter lim="800000"/>
            <a:headEnd/>
            <a:tailEnd/>
          </a:ln>
        </xdr:spPr>
      </xdr:sp>
      <xdr:sp macro="" textlink="">
        <xdr:nvSpPr>
          <xdr:cNvPr id="1558" name="Rectangle 91">
            <a:extLst>
              <a:ext uri="{FF2B5EF4-FFF2-40B4-BE49-F238E27FC236}">
                <a16:creationId xmlns:a16="http://schemas.microsoft.com/office/drawing/2014/main" id="{00000000-0008-0000-0100-000016060000}"/>
              </a:ext>
            </a:extLst>
          </xdr:cNvPr>
          <xdr:cNvSpPr>
            <a:spLocks noChangeArrowheads="1"/>
          </xdr:cNvSpPr>
        </xdr:nvSpPr>
        <xdr:spPr bwMode="auto">
          <a:xfrm>
            <a:off x="999" y="737"/>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551" name="Picture 93" descr="名刺">
          <a:extLst>
            <a:ext uri="{FF2B5EF4-FFF2-40B4-BE49-F238E27FC236}">
              <a16:creationId xmlns:a16="http://schemas.microsoft.com/office/drawing/2014/main" id="{00000000-0008-0000-0100-00000F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28575</xdr:colOff>
      <xdr:row>62</xdr:row>
      <xdr:rowOff>38100</xdr:rowOff>
    </xdr:from>
    <xdr:to>
      <xdr:col>11</xdr:col>
      <xdr:colOff>123825</xdr:colOff>
      <xdr:row>64</xdr:row>
      <xdr:rowOff>371475</xdr:rowOff>
    </xdr:to>
    <xdr:pic>
      <xdr:nvPicPr>
        <xdr:cNvPr id="1552" name="Picture 95" descr="11">
          <a:extLst>
            <a:ext uri="{FF2B5EF4-FFF2-40B4-BE49-F238E27FC236}">
              <a16:creationId xmlns:a16="http://schemas.microsoft.com/office/drawing/2014/main" id="{00000000-0008-0000-0100-000010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62500" y="12220575"/>
          <a:ext cx="2876550" cy="752475"/>
        </a:xfrm>
        <a:prstGeom prst="rect">
          <a:avLst/>
        </a:prstGeom>
        <a:noFill/>
        <a:ln w="9525">
          <a:noFill/>
          <a:miter lim="800000"/>
          <a:headEnd/>
          <a:tailEnd/>
        </a:ln>
      </xdr:spPr>
    </xdr:pic>
    <xdr:clientData/>
  </xdr:twoCellAnchor>
  <xdr:twoCellAnchor editAs="oneCell">
    <xdr:from>
      <xdr:col>7</xdr:col>
      <xdr:colOff>104775</xdr:colOff>
      <xdr:row>41</xdr:row>
      <xdr:rowOff>28575</xdr:rowOff>
    </xdr:from>
    <xdr:to>
      <xdr:col>13</xdr:col>
      <xdr:colOff>228600</xdr:colOff>
      <xdr:row>43</xdr:row>
      <xdr:rowOff>1638300</xdr:rowOff>
    </xdr:to>
    <xdr:pic>
      <xdr:nvPicPr>
        <xdr:cNvPr id="1553" name="Picture 98" descr="EX250_AS-i_2">
          <a:extLst>
            <a:ext uri="{FF2B5EF4-FFF2-40B4-BE49-F238E27FC236}">
              <a16:creationId xmlns:a16="http://schemas.microsoft.com/office/drawing/2014/main" id="{00000000-0008-0000-0100-000011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38700" y="6210300"/>
          <a:ext cx="4295775" cy="19812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51" name="Picture 20" descr="00_haiatu のコピー">
          <a:extLst>
            <a:ext uri="{FF2B5EF4-FFF2-40B4-BE49-F238E27FC236}">
              <a16:creationId xmlns:a16="http://schemas.microsoft.com/office/drawing/2014/main" id="{00000000-0008-0000-0200-0000A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52" name="Picture 21" descr="00_kirikae のコピー">
          <a:extLst>
            <a:ext uri="{FF2B5EF4-FFF2-40B4-BE49-F238E27FC236}">
              <a16:creationId xmlns:a16="http://schemas.microsoft.com/office/drawing/2014/main" id="{00000000-0008-0000-0200-0000A8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53" name="Picture 22" descr="00_koiru のコピー">
          <a:extLst>
            <a:ext uri="{FF2B5EF4-FFF2-40B4-BE49-F238E27FC236}">
              <a16:creationId xmlns:a16="http://schemas.microsoft.com/office/drawing/2014/main" id="{00000000-0008-0000-0200-0000A9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54" name="Picture 24" descr="00_pairotto_siyo のコピー">
          <a:extLst>
            <a:ext uri="{FF2B5EF4-FFF2-40B4-BE49-F238E27FC236}">
              <a16:creationId xmlns:a16="http://schemas.microsoft.com/office/drawing/2014/main" id="{00000000-0008-0000-0200-0000AA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55" name="Picture 25" descr="00_pairottoi_op のコピー">
          <a:extLst>
            <a:ext uri="{FF2B5EF4-FFF2-40B4-BE49-F238E27FC236}">
              <a16:creationId xmlns:a16="http://schemas.microsoft.com/office/drawing/2014/main" id="{00000000-0008-0000-0200-0000AB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56" name="Picture 26" descr="00_ranpu のコピー">
          <a:extLst>
            <a:ext uri="{FF2B5EF4-FFF2-40B4-BE49-F238E27FC236}">
              <a16:creationId xmlns:a16="http://schemas.microsoft.com/office/drawing/2014/main" id="{00000000-0008-0000-0200-0000AC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57" name="Picture 29" descr="00_teikaku_56 のコピー">
          <a:extLst>
            <a:ext uri="{FF2B5EF4-FFF2-40B4-BE49-F238E27FC236}">
              <a16:creationId xmlns:a16="http://schemas.microsoft.com/office/drawing/2014/main" id="{00000000-0008-0000-0200-0000AD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58" name="Picture 53" descr="00_torituke_op_2 のコピー">
          <a:extLst>
            <a:ext uri="{FF2B5EF4-FFF2-40B4-BE49-F238E27FC236}">
              <a16:creationId xmlns:a16="http://schemas.microsoft.com/office/drawing/2014/main" id="{00000000-0008-0000-0200-0000AE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59" name="Group 57">
          <a:extLst>
            <a:ext uri="{FF2B5EF4-FFF2-40B4-BE49-F238E27FC236}">
              <a16:creationId xmlns:a16="http://schemas.microsoft.com/office/drawing/2014/main" id="{00000000-0008-0000-0200-0000AF0E0000}"/>
            </a:ext>
          </a:extLst>
        </xdr:cNvPr>
        <xdr:cNvGrpSpPr>
          <a:grpSpLocks/>
        </xdr:cNvGrpSpPr>
      </xdr:nvGrpSpPr>
      <xdr:grpSpPr bwMode="auto">
        <a:xfrm>
          <a:off x="4724400" y="2914650"/>
          <a:ext cx="2162175" cy="485775"/>
          <a:chOff x="492" y="176"/>
          <a:chExt cx="227" cy="51"/>
        </a:xfrm>
      </xdr:grpSpPr>
      <xdr:pic>
        <xdr:nvPicPr>
          <xdr:cNvPr id="3769" name="Picture 29" descr="00_teikaku_56 のコピー">
            <a:extLst>
              <a:ext uri="{FF2B5EF4-FFF2-40B4-BE49-F238E27FC236}">
                <a16:creationId xmlns:a16="http://schemas.microsoft.com/office/drawing/2014/main" id="{00000000-0008-0000-0200-0000B9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70" name="Rectangle 59">
            <a:extLst>
              <a:ext uri="{FF2B5EF4-FFF2-40B4-BE49-F238E27FC236}">
                <a16:creationId xmlns:a16="http://schemas.microsoft.com/office/drawing/2014/main" id="{00000000-0008-0000-0200-0000BA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60" name="Group 60">
          <a:extLst>
            <a:ext uri="{FF2B5EF4-FFF2-40B4-BE49-F238E27FC236}">
              <a16:creationId xmlns:a16="http://schemas.microsoft.com/office/drawing/2014/main" id="{00000000-0008-0000-0200-0000B00E0000}"/>
            </a:ext>
          </a:extLst>
        </xdr:cNvPr>
        <xdr:cNvGrpSpPr>
          <a:grpSpLocks/>
        </xdr:cNvGrpSpPr>
      </xdr:nvGrpSpPr>
      <xdr:grpSpPr bwMode="auto">
        <a:xfrm>
          <a:off x="4667250" y="3505200"/>
          <a:ext cx="4248150" cy="1181100"/>
          <a:chOff x="490" y="237"/>
          <a:chExt cx="446" cy="124"/>
        </a:xfrm>
      </xdr:grpSpPr>
      <xdr:pic>
        <xdr:nvPicPr>
          <xdr:cNvPr id="3767" name="Picture 26" descr="00_ranpu のコピー">
            <a:extLst>
              <a:ext uri="{FF2B5EF4-FFF2-40B4-BE49-F238E27FC236}">
                <a16:creationId xmlns:a16="http://schemas.microsoft.com/office/drawing/2014/main" id="{00000000-0008-0000-0200-0000B7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0" y="237"/>
            <a:ext cx="446" cy="124"/>
          </a:xfrm>
          <a:prstGeom prst="rect">
            <a:avLst/>
          </a:prstGeom>
          <a:noFill/>
          <a:ln w="9525">
            <a:noFill/>
            <a:miter lim="800000"/>
            <a:headEnd/>
            <a:tailEnd/>
          </a:ln>
        </xdr:spPr>
      </xdr:pic>
      <xdr:sp macro="" textlink="">
        <xdr:nvSpPr>
          <xdr:cNvPr id="3768" name="Rectangle 62">
            <a:extLst>
              <a:ext uri="{FF2B5EF4-FFF2-40B4-BE49-F238E27FC236}">
                <a16:creationId xmlns:a16="http://schemas.microsoft.com/office/drawing/2014/main" id="{00000000-0008-0000-0200-0000B8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285750</xdr:colOff>
      <xdr:row>16</xdr:row>
      <xdr:rowOff>590550</xdr:rowOff>
    </xdr:to>
    <xdr:sp macro="" textlink="">
      <xdr:nvSpPr>
        <xdr:cNvPr id="3135" name="Text Box 63">
          <a:extLst>
            <a:ext uri="{FF2B5EF4-FFF2-40B4-BE49-F238E27FC236}">
              <a16:creationId xmlns:a16="http://schemas.microsoft.com/office/drawing/2014/main" id="{00000000-0008-0000-0200-00003F0C0000}"/>
            </a:ext>
          </a:extLst>
        </xdr:cNvPr>
        <xdr:cNvSpPr txBox="1">
          <a:spLocks noChangeArrowheads="1"/>
        </xdr:cNvSpPr>
      </xdr:nvSpPr>
      <xdr:spPr bwMode="auto">
        <a:xfrm>
          <a:off x="7019925" y="2981325"/>
          <a:ext cx="222885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a:t>
          </a:r>
          <a:r>
            <a:rPr lang="en-US" altLang="ja-JP" sz="800" b="0" i="0" u="none" strike="noStrike" baseline="0">
              <a:solidFill>
                <a:srgbClr val="0000FF"/>
              </a:solidFill>
              <a:latin typeface="ＭＳ Ｐゴシック"/>
              <a:ea typeface="ＭＳ Ｐゴシック"/>
            </a:rPr>
            <a:t>CC-Link</a:t>
          </a:r>
          <a:r>
            <a:rPr lang="ja-JP" altLang="en-US" sz="800" b="0" i="0" u="none" strike="noStrike" baseline="0">
              <a:solidFill>
                <a:srgbClr val="0000FF"/>
              </a:solidFill>
              <a:latin typeface="ＭＳ Ｐゴシック"/>
              <a:ea typeface="ＭＳ Ｐゴシック"/>
            </a:rPr>
            <a:t>対応</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に使用可能です</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762" name="Picture 68" descr="名刺">
          <a:extLst>
            <a:ext uri="{FF2B5EF4-FFF2-40B4-BE49-F238E27FC236}">
              <a16:creationId xmlns:a16="http://schemas.microsoft.com/office/drawing/2014/main" id="{00000000-0008-0000-0200-0000B2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763" name="Picture 70" descr="sy_ma">
          <a:extLst>
            <a:ext uri="{FF2B5EF4-FFF2-40B4-BE49-F238E27FC236}">
              <a16:creationId xmlns:a16="http://schemas.microsoft.com/office/drawing/2014/main" id="{00000000-0008-0000-0200-0000B3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64" name="Picture 27" descr="00_siru のコピー">
          <a:extLst>
            <a:ext uri="{FF2B5EF4-FFF2-40B4-BE49-F238E27FC236}">
              <a16:creationId xmlns:a16="http://schemas.microsoft.com/office/drawing/2014/main" id="{00000000-0008-0000-0200-0000B4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66" name="Rectangle 116">
          <a:extLst>
            <a:ext uri="{FF2B5EF4-FFF2-40B4-BE49-F238E27FC236}">
              <a16:creationId xmlns:a16="http://schemas.microsoft.com/office/drawing/2014/main" id="{00000000-0008-0000-0200-0000B60E0000}"/>
            </a:ext>
          </a:extLst>
        </xdr:cNvPr>
        <xdr:cNvSpPr>
          <a:spLocks noChangeArrowheads="1"/>
        </xdr:cNvSpPr>
      </xdr:nvSpPr>
      <xdr:spPr bwMode="auto">
        <a:xfrm>
          <a:off x="6800850" y="12020550"/>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28575</xdr:rowOff>
    </xdr:from>
    <xdr:to>
      <xdr:col>41</xdr:col>
      <xdr:colOff>38100</xdr:colOff>
      <xdr:row>1</xdr:row>
      <xdr:rowOff>85725</xdr:rowOff>
    </xdr:to>
    <xdr:pic>
      <xdr:nvPicPr>
        <xdr:cNvPr id="7403" name="Picture 58" descr="名刺">
          <a:extLst>
            <a:ext uri="{FF2B5EF4-FFF2-40B4-BE49-F238E27FC236}">
              <a16:creationId xmlns:a16="http://schemas.microsoft.com/office/drawing/2014/main" id="{00000000-0008-0000-0300-0000EB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21" t="s">
        <v>566</v>
      </c>
      <c r="C1" s="421"/>
      <c r="D1" s="421"/>
      <c r="E1" s="421"/>
      <c r="F1" s="421"/>
      <c r="G1" s="422"/>
      <c r="I1" s="14"/>
      <c r="J1" s="15" t="s">
        <v>504</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21"/>
      <c r="C2" s="421"/>
      <c r="D2" s="421"/>
      <c r="E2" s="421"/>
      <c r="F2" s="421"/>
      <c r="G2" s="422"/>
      <c r="I2" s="14"/>
      <c r="J2" s="20" t="s">
        <v>352</v>
      </c>
      <c r="V2" s="216"/>
      <c r="AF2" s="21"/>
      <c r="AQ2" s="17"/>
      <c r="AR2" s="22" t="s">
        <v>264</v>
      </c>
      <c r="AS2" s="22" t="s">
        <v>265</v>
      </c>
      <c r="AT2" s="22" t="s">
        <v>266</v>
      </c>
      <c r="AU2" s="22"/>
      <c r="AV2" s="22" t="s">
        <v>267</v>
      </c>
      <c r="AW2" s="22" t="s">
        <v>268</v>
      </c>
      <c r="AX2" s="22" t="s">
        <v>269</v>
      </c>
      <c r="AY2" s="22"/>
      <c r="AZ2" s="22" t="s">
        <v>270</v>
      </c>
      <c r="BA2" s="22" t="s">
        <v>271</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42" t="s">
        <v>156</v>
      </c>
      <c r="D4" s="442"/>
      <c r="E4" s="430"/>
      <c r="F4" s="431"/>
      <c r="G4" s="431"/>
      <c r="H4" s="431"/>
      <c r="I4" s="431"/>
      <c r="J4" s="432"/>
      <c r="K4" s="442" t="s">
        <v>157</v>
      </c>
      <c r="L4" s="442"/>
      <c r="M4" s="430"/>
      <c r="N4" s="431"/>
      <c r="O4" s="431"/>
      <c r="P4" s="431"/>
      <c r="Q4" s="431"/>
      <c r="R4" s="432"/>
      <c r="S4" s="442" t="s">
        <v>158</v>
      </c>
      <c r="T4" s="442"/>
      <c r="U4" s="430"/>
      <c r="V4" s="431"/>
      <c r="W4" s="431"/>
      <c r="X4" s="431"/>
      <c r="Y4" s="432"/>
      <c r="BA4" s="2" t="s">
        <v>159</v>
      </c>
      <c r="BB4" s="2" t="s">
        <v>160</v>
      </c>
    </row>
    <row r="5" spans="2:79" s="1" customFormat="1" ht="21" customHeight="1" x14ac:dyDescent="0.15">
      <c r="C5" s="442" t="s">
        <v>238</v>
      </c>
      <c r="D5" s="442"/>
      <c r="E5" s="430"/>
      <c r="F5" s="431"/>
      <c r="G5" s="431"/>
      <c r="H5" s="431"/>
      <c r="I5" s="431"/>
      <c r="J5" s="432"/>
      <c r="K5" s="442" t="s">
        <v>239</v>
      </c>
      <c r="L5" s="442"/>
      <c r="M5" s="430"/>
      <c r="N5" s="431"/>
      <c r="O5" s="431"/>
      <c r="P5" s="431"/>
      <c r="Q5" s="431"/>
      <c r="R5" s="432"/>
      <c r="BA5" s="2" t="s">
        <v>159</v>
      </c>
      <c r="BB5" s="2" t="s">
        <v>160</v>
      </c>
    </row>
    <row r="6" spans="2:79" s="1" customFormat="1" ht="21" customHeight="1" x14ac:dyDescent="0.15">
      <c r="C6" s="433" t="s">
        <v>161</v>
      </c>
      <c r="D6" s="434"/>
      <c r="E6" s="439"/>
      <c r="F6" s="440"/>
      <c r="G6" s="440"/>
      <c r="H6" s="441"/>
      <c r="I6" s="437" t="s">
        <v>162</v>
      </c>
      <c r="J6" s="438"/>
      <c r="K6" s="435" t="s">
        <v>163</v>
      </c>
      <c r="L6" s="436"/>
      <c r="M6" s="436"/>
      <c r="N6" s="436"/>
      <c r="O6" s="450"/>
      <c r="P6" s="450"/>
      <c r="Q6" s="450"/>
      <c r="R6" s="450"/>
    </row>
    <row r="7" spans="2:79" s="1" customFormat="1" ht="23.25" customHeight="1" x14ac:dyDescent="0.15">
      <c r="C7" s="449" t="s">
        <v>302</v>
      </c>
      <c r="D7" s="449"/>
      <c r="E7" s="449"/>
      <c r="F7" s="449"/>
      <c r="G7" s="449"/>
      <c r="K7" s="451" t="s">
        <v>164</v>
      </c>
      <c r="L7" s="451"/>
      <c r="M7" s="451"/>
      <c r="N7" s="451"/>
      <c r="O7" s="451"/>
      <c r="P7" s="451"/>
      <c r="Q7" s="451"/>
      <c r="R7" s="451"/>
      <c r="S7" s="451"/>
      <c r="T7" s="451"/>
      <c r="U7" s="451"/>
      <c r="V7" s="451"/>
      <c r="W7" s="451"/>
      <c r="X7" s="451"/>
      <c r="Y7" s="451"/>
    </row>
    <row r="8" spans="2:79" s="1" customFormat="1" ht="21" customHeight="1" x14ac:dyDescent="0.15">
      <c r="C8" s="442" t="s">
        <v>165</v>
      </c>
      <c r="D8" s="442"/>
      <c r="E8" s="446"/>
      <c r="F8" s="447"/>
      <c r="G8" s="447"/>
      <c r="H8" s="447"/>
      <c r="I8" s="447"/>
      <c r="J8" s="448"/>
      <c r="K8" s="442" t="s">
        <v>166</v>
      </c>
      <c r="L8" s="442"/>
      <c r="M8" s="446"/>
      <c r="N8" s="447"/>
      <c r="O8" s="447"/>
      <c r="P8" s="447"/>
      <c r="Q8" s="447"/>
      <c r="R8" s="448"/>
      <c r="S8" s="442" t="s">
        <v>167</v>
      </c>
      <c r="T8" s="442"/>
      <c r="U8" s="446"/>
      <c r="V8" s="447"/>
      <c r="W8" s="447"/>
      <c r="X8" s="447"/>
      <c r="Y8" s="448"/>
    </row>
    <row r="9" spans="2:79" ht="21" customHeight="1" x14ac:dyDescent="0.15">
      <c r="C9" s="442" t="s">
        <v>168</v>
      </c>
      <c r="D9" s="442"/>
      <c r="E9" s="443"/>
      <c r="F9" s="444"/>
      <c r="G9" s="444"/>
      <c r="H9" s="444"/>
      <c r="I9" s="444"/>
      <c r="J9" s="444"/>
      <c r="K9" s="444"/>
      <c r="L9" s="444"/>
      <c r="M9" s="444"/>
      <c r="N9" s="444"/>
      <c r="O9" s="444"/>
      <c r="P9" s="444"/>
      <c r="Q9" s="444"/>
      <c r="R9" s="444"/>
      <c r="S9" s="444"/>
      <c r="T9" s="444"/>
      <c r="U9" s="444"/>
      <c r="V9" s="444"/>
      <c r="W9" s="444"/>
      <c r="X9" s="444"/>
      <c r="Y9" s="445"/>
    </row>
    <row r="10" spans="2:79" ht="6.75" customHeight="1" x14ac:dyDescent="0.15"/>
    <row r="11" spans="2:79" x14ac:dyDescent="0.15">
      <c r="C11" s="1" t="s">
        <v>169</v>
      </c>
    </row>
    <row r="12" spans="2:79" ht="14.25" x14ac:dyDescent="0.15">
      <c r="C12" s="424" t="s">
        <v>170</v>
      </c>
      <c r="D12" s="425"/>
      <c r="E12" s="425"/>
      <c r="F12" s="425"/>
      <c r="G12" s="425"/>
      <c r="H12" s="425"/>
      <c r="I12" s="425"/>
      <c r="J12" s="425"/>
      <c r="K12" s="425"/>
      <c r="L12" s="425"/>
      <c r="M12" s="425"/>
      <c r="N12" s="426"/>
      <c r="O12" s="424" t="s">
        <v>240</v>
      </c>
      <c r="P12" s="425"/>
      <c r="Q12" s="425"/>
      <c r="R12" s="425"/>
      <c r="S12" s="425"/>
      <c r="T12" s="425"/>
      <c r="U12" s="425"/>
      <c r="V12" s="425"/>
      <c r="W12" s="425"/>
      <c r="X12" s="425"/>
      <c r="Y12" s="426"/>
      <c r="Z12" s="323"/>
      <c r="AA12" s="324" t="s">
        <v>647</v>
      </c>
      <c r="AB12" s="3"/>
      <c r="AC12" s="3"/>
      <c r="AD12" s="3"/>
      <c r="AE12" s="3"/>
      <c r="AF12" s="3"/>
      <c r="AG12" s="3"/>
      <c r="AH12" s="4"/>
    </row>
    <row r="13" spans="2:79" x14ac:dyDescent="0.15">
      <c r="C13" s="427" t="s">
        <v>171</v>
      </c>
      <c r="D13" s="428"/>
      <c r="E13" s="428"/>
      <c r="F13" s="428"/>
      <c r="G13" s="428"/>
      <c r="H13" s="428"/>
      <c r="I13" s="428"/>
      <c r="J13" s="428"/>
      <c r="K13" s="428"/>
      <c r="L13" s="428"/>
      <c r="M13" s="428"/>
      <c r="N13" s="429"/>
      <c r="O13" s="427" t="s">
        <v>241</v>
      </c>
      <c r="P13" s="428"/>
      <c r="Q13" s="428"/>
      <c r="R13" s="428"/>
      <c r="S13" s="428"/>
      <c r="T13" s="428"/>
      <c r="U13" s="428"/>
      <c r="V13" s="428"/>
      <c r="W13" s="428"/>
      <c r="X13" s="428"/>
      <c r="Y13" s="429"/>
      <c r="Z13" s="325" t="s">
        <v>648</v>
      </c>
      <c r="AA13" s="323" t="s">
        <v>311</v>
      </c>
      <c r="AB13" s="3"/>
      <c r="AC13" s="3"/>
      <c r="AD13" s="3"/>
      <c r="AE13" s="3"/>
      <c r="AF13" s="3"/>
      <c r="AG13" s="3"/>
      <c r="AH13" s="4"/>
    </row>
    <row r="14" spans="2:79" x14ac:dyDescent="0.15">
      <c r="C14" s="293" t="s">
        <v>568</v>
      </c>
      <c r="N14" s="6"/>
      <c r="O14" s="293" t="s">
        <v>568</v>
      </c>
      <c r="Y14" s="6"/>
      <c r="Z14" s="325"/>
      <c r="AA14" s="323"/>
      <c r="AB14" s="3"/>
      <c r="AC14" s="3"/>
      <c r="AD14" s="3"/>
      <c r="AE14" s="3"/>
      <c r="AF14" s="3"/>
      <c r="AG14" s="3"/>
      <c r="AH14" s="4"/>
    </row>
    <row r="15" spans="2:79" x14ac:dyDescent="0.15">
      <c r="C15" s="5"/>
      <c r="N15" s="6"/>
      <c r="O15" s="5"/>
      <c r="Y15" s="6"/>
      <c r="Z15" s="325" t="s">
        <v>649</v>
      </c>
      <c r="AA15" s="323" t="s">
        <v>650</v>
      </c>
      <c r="AB15" s="3"/>
      <c r="AC15" s="3"/>
      <c r="AD15" s="3"/>
      <c r="AE15" s="3"/>
      <c r="AF15" s="3"/>
      <c r="AG15" s="3"/>
      <c r="AH15" s="4"/>
    </row>
    <row r="16" spans="2:79" x14ac:dyDescent="0.15">
      <c r="C16" s="5"/>
      <c r="N16" s="6"/>
      <c r="O16" s="5"/>
      <c r="S16" s="423" t="s">
        <v>172</v>
      </c>
      <c r="T16" s="423"/>
      <c r="U16" s="423"/>
      <c r="Y16" s="6"/>
      <c r="Z16" s="325"/>
      <c r="AA16" s="323" t="s">
        <v>651</v>
      </c>
      <c r="AB16" s="3"/>
      <c r="AC16" s="3"/>
      <c r="AD16" s="3"/>
      <c r="AE16" s="3"/>
      <c r="AF16" s="3"/>
      <c r="AG16" s="3"/>
      <c r="AH16" s="4"/>
    </row>
    <row r="17" spans="3:34" x14ac:dyDescent="0.15">
      <c r="C17" s="5"/>
      <c r="N17" s="6"/>
      <c r="O17" s="5"/>
      <c r="Y17" s="6"/>
      <c r="Z17" s="325"/>
      <c r="AA17" s="323"/>
      <c r="AB17" s="3"/>
      <c r="AC17" s="3"/>
      <c r="AD17" s="3"/>
      <c r="AE17" s="3"/>
      <c r="AF17" s="3"/>
      <c r="AG17" s="3"/>
      <c r="AH17" s="4"/>
    </row>
    <row r="18" spans="3:34" x14ac:dyDescent="0.15">
      <c r="C18" s="5"/>
      <c r="N18" s="6"/>
      <c r="O18" s="5"/>
      <c r="Y18" s="6"/>
      <c r="Z18" s="325" t="s">
        <v>652</v>
      </c>
      <c r="AA18" s="323" t="s">
        <v>653</v>
      </c>
      <c r="AB18" s="3"/>
      <c r="AC18" s="3"/>
      <c r="AD18" s="3"/>
      <c r="AE18" s="3"/>
      <c r="AF18" s="3"/>
      <c r="AG18" s="3"/>
      <c r="AH18" s="4"/>
    </row>
    <row r="19" spans="3:34" x14ac:dyDescent="0.15">
      <c r="C19" s="5"/>
      <c r="N19" s="6"/>
      <c r="O19" s="5"/>
      <c r="Y19" s="6"/>
      <c r="Z19" s="325"/>
      <c r="AA19" s="323" t="s">
        <v>173</v>
      </c>
      <c r="AB19" s="3"/>
      <c r="AC19" s="3"/>
      <c r="AD19" s="3"/>
      <c r="AE19" s="3"/>
      <c r="AF19" s="3"/>
      <c r="AG19" s="3"/>
      <c r="AH19" s="4"/>
    </row>
    <row r="20" spans="3:34" x14ac:dyDescent="0.15">
      <c r="C20" s="5"/>
      <c r="N20" s="6"/>
      <c r="O20" s="5"/>
      <c r="Y20" s="6"/>
      <c r="Z20" s="325"/>
      <c r="AA20" s="323"/>
      <c r="AB20" s="3"/>
      <c r="AC20" s="3"/>
      <c r="AD20" s="3"/>
      <c r="AE20" s="3"/>
      <c r="AF20" s="3"/>
      <c r="AG20" s="3"/>
      <c r="AH20" s="4"/>
    </row>
    <row r="21" spans="3:34" x14ac:dyDescent="0.15">
      <c r="C21" s="5"/>
      <c r="N21" s="6"/>
      <c r="O21" s="5"/>
      <c r="Y21" s="6"/>
      <c r="Z21" s="325" t="s">
        <v>654</v>
      </c>
      <c r="AA21" s="323" t="s">
        <v>655</v>
      </c>
      <c r="AB21" s="3"/>
      <c r="AC21" s="3"/>
      <c r="AD21" s="3"/>
      <c r="AE21" s="3"/>
      <c r="AF21" s="3"/>
      <c r="AG21" s="3"/>
      <c r="AH21" s="4"/>
    </row>
    <row r="22" spans="3:34" x14ac:dyDescent="0.15">
      <c r="C22" s="5"/>
      <c r="N22" s="6"/>
      <c r="O22" s="5"/>
      <c r="W22" s="7" t="s">
        <v>242</v>
      </c>
      <c r="Y22" s="6"/>
      <c r="Z22" s="325"/>
      <c r="AA22" s="323" t="s">
        <v>656</v>
      </c>
      <c r="AB22" s="3"/>
      <c r="AC22" s="3"/>
      <c r="AD22" s="3"/>
      <c r="AE22" s="3"/>
      <c r="AF22" s="3"/>
      <c r="AG22" s="3"/>
    </row>
    <row r="23" spans="3:34" x14ac:dyDescent="0.15">
      <c r="C23" s="5"/>
      <c r="N23" s="6"/>
      <c r="O23" s="5"/>
      <c r="W23" s="7" t="s">
        <v>242</v>
      </c>
      <c r="Y23" s="6"/>
      <c r="Z23" s="325"/>
      <c r="AA23" s="323"/>
      <c r="AB23" s="3"/>
      <c r="AC23" s="3"/>
      <c r="AD23" s="3"/>
      <c r="AE23" s="3"/>
      <c r="AF23" s="3"/>
      <c r="AG23" s="3"/>
    </row>
    <row r="24" spans="3:34" x14ac:dyDescent="0.15">
      <c r="C24" s="5"/>
      <c r="N24" s="6"/>
      <c r="O24" s="5"/>
      <c r="W24" s="7" t="s">
        <v>174</v>
      </c>
      <c r="Y24" s="6"/>
      <c r="Z24" s="325" t="s">
        <v>657</v>
      </c>
      <c r="AA24" s="323" t="s">
        <v>658</v>
      </c>
      <c r="AB24" s="3"/>
      <c r="AC24" s="3"/>
      <c r="AD24" s="3"/>
      <c r="AE24" s="3"/>
      <c r="AF24" s="3"/>
      <c r="AG24" s="3"/>
    </row>
    <row r="25" spans="3:34" x14ac:dyDescent="0.15">
      <c r="C25" s="5"/>
      <c r="N25" s="6"/>
      <c r="O25" s="5"/>
      <c r="W25" s="7" t="s">
        <v>175</v>
      </c>
      <c r="Y25" s="6"/>
      <c r="Z25" s="325"/>
      <c r="AA25" s="323" t="s">
        <v>178</v>
      </c>
      <c r="AB25" s="3"/>
      <c r="AC25" s="3"/>
      <c r="AD25" s="3"/>
      <c r="AE25" s="3"/>
      <c r="AF25" s="3"/>
      <c r="AG25" s="3"/>
    </row>
    <row r="26" spans="3:34" x14ac:dyDescent="0.15">
      <c r="C26" s="5"/>
      <c r="N26" s="6"/>
      <c r="O26" s="5"/>
      <c r="W26" s="7" t="s">
        <v>176</v>
      </c>
      <c r="Y26" s="6"/>
      <c r="Z26" s="325"/>
      <c r="AA26" s="323" t="s">
        <v>886</v>
      </c>
      <c r="AB26" s="3"/>
      <c r="AC26" s="3"/>
      <c r="AD26" s="3"/>
      <c r="AE26" s="3"/>
      <c r="AF26" s="3"/>
      <c r="AG26" s="3"/>
    </row>
    <row r="27" spans="3:34" x14ac:dyDescent="0.15">
      <c r="C27" s="5"/>
      <c r="G27" s="423" t="s">
        <v>177</v>
      </c>
      <c r="H27" s="423"/>
      <c r="I27" s="423"/>
      <c r="J27" s="423"/>
      <c r="K27" s="423"/>
      <c r="N27" s="6"/>
      <c r="O27" s="5"/>
      <c r="Y27" s="6"/>
      <c r="Z27" s="326"/>
      <c r="AA27" s="327"/>
      <c r="AB27" s="3"/>
      <c r="AC27" s="3"/>
      <c r="AD27" s="3"/>
      <c r="AE27" s="3"/>
      <c r="AF27" s="3"/>
      <c r="AG27" s="3"/>
    </row>
    <row r="28" spans="3:34" x14ac:dyDescent="0.15">
      <c r="C28" s="5"/>
      <c r="N28" s="6"/>
      <c r="O28" s="5"/>
      <c r="Y28" s="6"/>
      <c r="Z28" s="325" t="s">
        <v>659</v>
      </c>
      <c r="AA28" s="323" t="s">
        <v>887</v>
      </c>
    </row>
    <row r="29" spans="3:34" x14ac:dyDescent="0.15">
      <c r="C29" s="5"/>
      <c r="N29" s="6"/>
      <c r="O29" s="5"/>
      <c r="Y29" s="6"/>
      <c r="Z29" s="326"/>
      <c r="AA29" s="385" t="s">
        <v>888</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18"/>
      <c r="AB33" s="419"/>
      <c r="AC33" s="420"/>
    </row>
    <row r="34" spans="3:33" x14ac:dyDescent="0.15">
      <c r="C34" s="5"/>
      <c r="N34" s="6"/>
      <c r="O34" s="5"/>
      <c r="S34" s="423" t="s">
        <v>179</v>
      </c>
      <c r="T34" s="423"/>
      <c r="U34" s="42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496</v>
      </c>
    </row>
  </sheetData>
  <sheetProtection password="CC67" sheet="1" objects="1" formatCells="0" selectLockedCells="1"/>
  <mergeCells count="35">
    <mergeCell ref="K7:Y7"/>
    <mergeCell ref="K8:L8"/>
    <mergeCell ref="S8:T8"/>
    <mergeCell ref="E9:Y9"/>
    <mergeCell ref="C8:D8"/>
    <mergeCell ref="E8:J8"/>
    <mergeCell ref="C7:G7"/>
    <mergeCell ref="C4:D4"/>
    <mergeCell ref="K4:L4"/>
    <mergeCell ref="C5:D5"/>
    <mergeCell ref="K5:L5"/>
    <mergeCell ref="E5:J5"/>
    <mergeCell ref="M4:R4"/>
    <mergeCell ref="U8:Y8"/>
    <mergeCell ref="U4:Y4"/>
    <mergeCell ref="M5:R5"/>
    <mergeCell ref="S4:T4"/>
    <mergeCell ref="O6:R6"/>
    <mergeCell ref="M8:R8"/>
    <mergeCell ref="AA33:AC33"/>
    <mergeCell ref="B1:G1"/>
    <mergeCell ref="B2:G2"/>
    <mergeCell ref="S34:U34"/>
    <mergeCell ref="O12:Y12"/>
    <mergeCell ref="O13:Y13"/>
    <mergeCell ref="G27:K27"/>
    <mergeCell ref="S16:U16"/>
    <mergeCell ref="E4:J4"/>
    <mergeCell ref="C12:N12"/>
    <mergeCell ref="C13:N13"/>
    <mergeCell ref="C6:D6"/>
    <mergeCell ref="K6:N6"/>
    <mergeCell ref="I6:J6"/>
    <mergeCell ref="E6:H6"/>
    <mergeCell ref="C9:D9"/>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&amp;R&amp;9SMC-SS5Y5-11S_EX250-d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285" customWidth="1"/>
    <col min="29" max="29" width="26" style="321" customWidth="1"/>
    <col min="30" max="30" width="22.5" style="100" customWidth="1"/>
    <col min="31" max="31" width="6.5" style="100" customWidth="1"/>
    <col min="32" max="58" width="5.5" style="103" customWidth="1"/>
    <col min="59" max="65" width="5.5" style="100" customWidth="1"/>
    <col min="66" max="114" width="8.125" style="100" customWidth="1"/>
    <col min="115" max="16384" width="8.125" style="12"/>
  </cols>
  <sheetData>
    <row r="1" spans="1:114" s="24" customFormat="1" ht="16.5" customHeight="1" x14ac:dyDescent="0.15">
      <c r="A1" s="23"/>
      <c r="C1" s="206" t="s">
        <v>567</v>
      </c>
      <c r="D1" s="207"/>
      <c r="E1" s="208"/>
      <c r="K1" s="457" t="s">
        <v>280</v>
      </c>
      <c r="L1" s="457"/>
      <c r="M1" s="457"/>
      <c r="N1" s="457"/>
      <c r="O1" s="457"/>
      <c r="R1" s="26"/>
      <c r="S1" s="26"/>
      <c r="U1" s="98"/>
      <c r="V1" s="98"/>
      <c r="W1" s="98"/>
      <c r="X1" s="98"/>
      <c r="Y1" s="98"/>
      <c r="Z1" s="98"/>
      <c r="AA1" s="285"/>
      <c r="AB1" s="285"/>
      <c r="AC1" s="307"/>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209" t="s">
        <v>353</v>
      </c>
      <c r="E2" s="66" t="s">
        <v>505</v>
      </c>
      <c r="F2" s="27"/>
      <c r="G2" s="27"/>
      <c r="H2" s="27"/>
      <c r="I2" s="27"/>
      <c r="J2" s="27"/>
      <c r="K2" s="464" t="s">
        <v>281</v>
      </c>
      <c r="L2" s="464"/>
      <c r="M2" s="464"/>
      <c r="N2" s="464"/>
      <c r="O2" s="464"/>
      <c r="U2" s="98"/>
      <c r="V2" s="98"/>
      <c r="W2" s="98"/>
      <c r="X2" s="98"/>
      <c r="Y2" s="98"/>
      <c r="Z2" s="98"/>
      <c r="AA2" s="285"/>
      <c r="AB2" s="285"/>
      <c r="AC2" s="307"/>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259</v>
      </c>
      <c r="D3" s="29"/>
      <c r="E3" s="461" t="str">
        <f>IF(AND(仕様書作成!AJ8&lt;&gt;"",ベース!R55&lt;&gt;"M"),ベース!$AD$3,IF(OR(E28="",E31="",E34="",E43="",E46="",E55=""),$AA$3,IF(OR(E7="",E49="",E64="",E28="",E43="",E46="",E55=""),$AB$3,IF(OR(E32&lt;&gt;"",E35&lt;&gt;"",E47&lt;&gt;"",E50&lt;&gt;"",E68&lt;&gt;""),$AC$3,CONCATENATE(S7,S10,S13,S16,S19,S22,S25,S28,S31,S34,S37,S40,S43,S46,S49,S52,S55,S58,S61,S64,S67)))))</f>
        <v>必須項目に入力漏れがあります</v>
      </c>
      <c r="F3" s="461"/>
      <c r="G3" s="461"/>
      <c r="H3" s="461"/>
      <c r="I3" s="462"/>
      <c r="J3" s="30"/>
      <c r="K3" s="458" t="s">
        <v>284</v>
      </c>
      <c r="L3" s="458"/>
      <c r="M3" s="458"/>
      <c r="N3" s="458"/>
      <c r="O3" s="458"/>
      <c r="P3" s="30"/>
      <c r="Q3" s="30"/>
      <c r="R3" s="26"/>
      <c r="S3" s="26"/>
      <c r="U3" s="98"/>
      <c r="V3" s="98"/>
      <c r="W3" s="98"/>
      <c r="X3" s="98"/>
      <c r="Y3" s="98"/>
      <c r="Z3" s="98"/>
      <c r="AA3" s="285" t="s">
        <v>603</v>
      </c>
      <c r="AB3" s="285" t="s">
        <v>419</v>
      </c>
      <c r="AC3" s="285" t="s">
        <v>420</v>
      </c>
      <c r="AD3" s="307" t="s">
        <v>576</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285"/>
      <c r="AB4" s="285"/>
      <c r="AC4" s="307"/>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261</v>
      </c>
      <c r="D5" s="33"/>
      <c r="E5" s="34" t="s">
        <v>260</v>
      </c>
      <c r="F5" s="34"/>
      <c r="G5" s="34"/>
      <c r="H5" s="33"/>
      <c r="I5" s="463" t="s">
        <v>262</v>
      </c>
      <c r="J5" s="463"/>
      <c r="K5" s="463"/>
      <c r="L5" s="463"/>
      <c r="M5" s="463"/>
      <c r="N5" s="463"/>
      <c r="O5" s="463"/>
      <c r="P5" s="35"/>
      <c r="Q5" s="34"/>
      <c r="R5" s="36" t="s">
        <v>257</v>
      </c>
      <c r="S5" s="36"/>
      <c r="T5" s="35"/>
      <c r="U5" s="99"/>
      <c r="V5" s="99"/>
      <c r="W5" s="99"/>
      <c r="X5" s="99"/>
      <c r="Y5" s="99"/>
      <c r="Z5" s="99"/>
      <c r="AA5" s="285"/>
      <c r="AB5" s="285"/>
      <c r="AC5" s="307"/>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customHeight="1" x14ac:dyDescent="0.15">
      <c r="A6" s="24">
        <v>1</v>
      </c>
      <c r="B6" s="24"/>
      <c r="C6" s="39"/>
      <c r="D6" s="40"/>
      <c r="E6" s="41" t="s">
        <v>471</v>
      </c>
      <c r="F6" s="42"/>
      <c r="G6" s="42"/>
      <c r="H6" s="380" t="str">
        <f>IF(OR(AND(R7="10-",バルブ!R7=$AA$8),AND(R7=$AA$8,バルブ!R7="10-")),$AB$7,"")</f>
        <v/>
      </c>
      <c r="I6" s="42"/>
      <c r="J6" s="42"/>
      <c r="K6" s="42"/>
      <c r="L6" s="42"/>
      <c r="M6" s="42"/>
      <c r="N6" s="42"/>
      <c r="O6" s="42"/>
      <c r="P6" s="43"/>
      <c r="Q6" s="42"/>
      <c r="R6" s="44"/>
      <c r="S6" s="44"/>
      <c r="T6" s="43"/>
      <c r="U6" s="99"/>
      <c r="V6" s="99"/>
      <c r="W6" s="99"/>
      <c r="X6" s="99"/>
      <c r="Y6" s="99"/>
      <c r="Z6" s="99"/>
      <c r="AA6" s="285"/>
      <c r="AB6" s="285"/>
      <c r="AC6" s="307"/>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customHeight="1" x14ac:dyDescent="0.15">
      <c r="A7" s="45" t="s">
        <v>472</v>
      </c>
      <c r="B7" s="29" t="s">
        <v>473</v>
      </c>
      <c r="C7" s="46" t="s">
        <v>244</v>
      </c>
      <c r="D7" s="47"/>
      <c r="E7" s="111" t="s">
        <v>282</v>
      </c>
      <c r="F7" s="37">
        <f>IF(E7="","",MATCH(E7,AF7:BB7,0))</f>
        <v>1</v>
      </c>
      <c r="H7" s="48" t="s">
        <v>276</v>
      </c>
      <c r="I7" s="38"/>
      <c r="J7" s="38"/>
      <c r="K7" s="38"/>
      <c r="L7" s="38"/>
      <c r="M7" s="38"/>
      <c r="N7" s="38"/>
      <c r="O7" s="38"/>
      <c r="P7" s="49"/>
      <c r="Q7" s="38"/>
      <c r="R7" s="50" t="str">
        <f>IF(F7="","",INDEX(AF8:BB8,1,F7))</f>
        <v>無記号</v>
      </c>
      <c r="S7" s="26" t="str">
        <f>IF(R7="","",IF(R7="無記号","",R7))</f>
        <v/>
      </c>
      <c r="T7" s="51"/>
      <c r="U7" s="99"/>
      <c r="V7" s="99"/>
      <c r="W7" s="99"/>
      <c r="X7" s="99"/>
      <c r="Y7" s="99"/>
      <c r="Z7" s="99"/>
      <c r="AA7" s="319" t="s">
        <v>987</v>
      </c>
      <c r="AB7" s="285" t="s">
        <v>421</v>
      </c>
      <c r="AC7" s="307"/>
      <c r="AD7" s="99"/>
      <c r="AE7" s="99"/>
      <c r="AF7" s="103" t="s">
        <v>282</v>
      </c>
      <c r="AG7" s="103" t="s">
        <v>312</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customHeight="1" x14ac:dyDescent="0.15">
      <c r="A8" s="23"/>
      <c r="B8" s="24"/>
      <c r="C8" s="52"/>
      <c r="D8" s="53"/>
      <c r="E8" s="416" t="str">
        <f>IF(R7="10-",AA7,"")</f>
        <v/>
      </c>
      <c r="F8" s="54"/>
      <c r="G8" s="54"/>
      <c r="H8" s="454" t="str">
        <f>IF(R7="10-",AB8,"")</f>
        <v/>
      </c>
      <c r="I8" s="455"/>
      <c r="J8" s="455"/>
      <c r="K8" s="455"/>
      <c r="L8" s="455"/>
      <c r="M8" s="455"/>
      <c r="N8" s="455"/>
      <c r="O8" s="455"/>
      <c r="P8" s="456"/>
      <c r="Q8" s="54"/>
      <c r="R8" s="56"/>
      <c r="S8" s="56"/>
      <c r="T8" s="55"/>
      <c r="U8" s="99"/>
      <c r="V8" s="99"/>
      <c r="W8" s="99"/>
      <c r="X8" s="99"/>
      <c r="Y8" s="99"/>
      <c r="Z8" s="99"/>
      <c r="AA8" s="285" t="s">
        <v>129</v>
      </c>
      <c r="AB8" s="319" t="s">
        <v>883</v>
      </c>
      <c r="AC8" s="307"/>
      <c r="AD8" s="99"/>
      <c r="AE8" s="99"/>
      <c r="AF8" s="103" t="s">
        <v>129</v>
      </c>
      <c r="AG8" s="110" t="s">
        <v>313</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285"/>
      <c r="AB9" s="285"/>
      <c r="AC9" s="307"/>
      <c r="AD9" s="99"/>
      <c r="AE9" s="99"/>
      <c r="AF9" s="103"/>
      <c r="AG9" s="110"/>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285"/>
      <c r="AB10" s="285"/>
      <c r="AC10" s="307"/>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285"/>
      <c r="AB11" s="285"/>
      <c r="AC11" s="307"/>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285"/>
      <c r="AB12" s="285"/>
      <c r="AC12" s="307"/>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326</v>
      </c>
      <c r="C13" s="38" t="s">
        <v>474</v>
      </c>
      <c r="E13" s="58"/>
      <c r="R13" s="26" t="s">
        <v>475</v>
      </c>
      <c r="S13" s="26" t="str">
        <f>IF(R13="","",IF(R13="無記号","",R13))</f>
        <v>SS5Y</v>
      </c>
      <c r="U13" s="99"/>
      <c r="V13" s="99"/>
      <c r="W13" s="99"/>
      <c r="X13" s="99"/>
      <c r="Y13" s="99"/>
      <c r="Z13" s="99"/>
      <c r="AA13" s="285"/>
      <c r="AB13" s="285"/>
      <c r="AC13" s="307"/>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285"/>
      <c r="AB14" s="285"/>
      <c r="AC14" s="307"/>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285"/>
      <c r="AB15" s="285"/>
      <c r="AC15" s="307"/>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476</v>
      </c>
      <c r="C16" s="38" t="s">
        <v>477</v>
      </c>
      <c r="E16" s="58"/>
      <c r="R16" s="60">
        <v>5</v>
      </c>
      <c r="S16" s="26">
        <f>IF(R16="","",IF(R16="無記号","",R16))</f>
        <v>5</v>
      </c>
      <c r="U16" s="99"/>
      <c r="V16" s="99"/>
      <c r="W16" s="99"/>
      <c r="X16" s="99"/>
      <c r="Y16" s="99"/>
      <c r="Z16" s="99"/>
      <c r="AA16" s="285"/>
      <c r="AB16" s="285"/>
      <c r="AC16" s="307"/>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285"/>
      <c r="AB17" s="285"/>
      <c r="AC17" s="307"/>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285"/>
      <c r="AB18" s="285"/>
      <c r="AC18" s="307"/>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349</v>
      </c>
      <c r="S19" s="26" t="str">
        <f>IF(R19="","",IF(R19="無記号","",R19))</f>
        <v>-</v>
      </c>
      <c r="U19" s="99"/>
      <c r="V19" s="99"/>
      <c r="W19" s="99"/>
      <c r="X19" s="99"/>
      <c r="Y19" s="99"/>
      <c r="Z19" s="99"/>
      <c r="AA19" s="285"/>
      <c r="AB19" s="285"/>
      <c r="AC19" s="307"/>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285"/>
      <c r="AB20" s="285"/>
      <c r="AC20" s="307"/>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285"/>
      <c r="AB21" s="285"/>
      <c r="AC21" s="307"/>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324</v>
      </c>
      <c r="C22" s="38" t="s">
        <v>478</v>
      </c>
      <c r="E22" s="58"/>
      <c r="R22" s="60">
        <v>11</v>
      </c>
      <c r="S22" s="26">
        <f>IF(R22="","",IF(R22="無記号","",R22))</f>
        <v>11</v>
      </c>
      <c r="U22" s="99"/>
      <c r="V22" s="99"/>
      <c r="W22" s="99"/>
      <c r="X22" s="99"/>
      <c r="Y22" s="99"/>
      <c r="Z22" s="99"/>
      <c r="AA22" s="285"/>
      <c r="AB22" s="285"/>
      <c r="AC22" s="307"/>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285"/>
      <c r="AB23" s="285"/>
      <c r="AC23" s="307"/>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285"/>
      <c r="AB24" s="285"/>
      <c r="AC24" s="307"/>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479</v>
      </c>
      <c r="C25" s="38" t="s">
        <v>480</v>
      </c>
      <c r="E25" s="58"/>
      <c r="R25" s="60" t="s">
        <v>26</v>
      </c>
      <c r="S25" s="26" t="str">
        <f>IF(R25="","",IF(R25="無記号","",R25))</f>
        <v>S</v>
      </c>
      <c r="U25" s="99"/>
      <c r="V25" s="99"/>
      <c r="W25" s="99"/>
      <c r="X25" s="99"/>
      <c r="Y25" s="99"/>
      <c r="Z25" s="99"/>
      <c r="AA25" s="285"/>
      <c r="AB25" s="285"/>
      <c r="AC25" s="307"/>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285"/>
      <c r="AB26" s="285"/>
      <c r="AC26" s="307"/>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2</v>
      </c>
      <c r="B27" s="24"/>
      <c r="C27" s="39"/>
      <c r="D27" s="40"/>
      <c r="E27" s="61" t="s">
        <v>131</v>
      </c>
      <c r="F27" s="42"/>
      <c r="G27" s="42"/>
      <c r="H27" s="40"/>
      <c r="I27" s="42"/>
      <c r="J27" s="42"/>
      <c r="K27" s="42"/>
      <c r="L27" s="42"/>
      <c r="M27" s="42"/>
      <c r="N27" s="42"/>
      <c r="O27" s="42"/>
      <c r="P27" s="43"/>
      <c r="Q27" s="42"/>
      <c r="R27" s="44"/>
      <c r="S27" s="44"/>
      <c r="T27" s="43"/>
      <c r="U27" s="99"/>
      <c r="V27" s="307"/>
      <c r="W27" s="307"/>
      <c r="X27" s="307"/>
      <c r="Y27" s="307"/>
      <c r="Z27" s="307"/>
      <c r="AA27" s="285"/>
      <c r="AB27" s="285"/>
      <c r="AC27" s="307"/>
      <c r="AD27" s="307"/>
      <c r="AE27" s="307"/>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481</v>
      </c>
      <c r="B28" s="29" t="s">
        <v>482</v>
      </c>
      <c r="C28" s="46" t="s">
        <v>506</v>
      </c>
      <c r="D28" s="47"/>
      <c r="E28" s="218"/>
      <c r="F28" s="37" t="str">
        <f>IF(E28="","",MATCH(E28,AF28:BB28,0))</f>
        <v/>
      </c>
      <c r="H28" s="47"/>
      <c r="P28" s="51"/>
      <c r="R28" s="50" t="str">
        <f>IF(F28="","",INDEX(AF29:BB29,1,F28))</f>
        <v/>
      </c>
      <c r="S28" s="26" t="str">
        <f>IF(R28="","",IF(R28="無記号","",R28))</f>
        <v/>
      </c>
      <c r="T28" s="219"/>
      <c r="U28" s="22"/>
      <c r="V28" s="308"/>
      <c r="W28" s="308"/>
      <c r="X28" s="308"/>
      <c r="Y28" s="308"/>
      <c r="Z28" s="308"/>
      <c r="AA28" s="309"/>
      <c r="AB28" s="309"/>
      <c r="AC28" s="310"/>
      <c r="AD28" s="307"/>
      <c r="AE28" s="307"/>
      <c r="AF28" s="103" t="s">
        <v>642</v>
      </c>
      <c r="AG28" s="103" t="s">
        <v>508</v>
      </c>
      <c r="AH28" s="103" t="s">
        <v>509</v>
      </c>
      <c r="AI28" s="103" t="s">
        <v>510</v>
      </c>
      <c r="AJ28" s="311" t="s">
        <v>507</v>
      </c>
      <c r="AK28" s="311" t="s">
        <v>511</v>
      </c>
      <c r="AL28" s="311" t="s">
        <v>512</v>
      </c>
      <c r="AM28" s="311" t="s">
        <v>513</v>
      </c>
      <c r="AN28" s="103" t="s">
        <v>514</v>
      </c>
      <c r="AO28" s="103" t="s">
        <v>515</v>
      </c>
      <c r="AP28" s="103" t="s">
        <v>516</v>
      </c>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49.25" customHeight="1" x14ac:dyDescent="0.15">
      <c r="A29" s="23"/>
      <c r="B29" s="24"/>
      <c r="C29" s="52"/>
      <c r="D29" s="53"/>
      <c r="E29" s="101" t="str">
        <f>IF(OR(R28="TA",R28="TC"),$AA$29,IF(OR(R28="TB",R28="TB"),$AB$29,""))</f>
        <v/>
      </c>
      <c r="F29" s="54"/>
      <c r="G29" s="54"/>
      <c r="H29" s="53"/>
      <c r="I29" s="54"/>
      <c r="J29" s="54"/>
      <c r="K29" s="54"/>
      <c r="L29" s="54"/>
      <c r="M29" s="54"/>
      <c r="N29" s="54"/>
      <c r="O29" s="54"/>
      <c r="P29" s="55"/>
      <c r="Q29" s="54"/>
      <c r="R29" s="56"/>
      <c r="S29" s="56"/>
      <c r="T29" s="220"/>
      <c r="U29" s="312"/>
      <c r="V29" s="307"/>
      <c r="W29" s="313"/>
      <c r="X29" s="307"/>
      <c r="Y29" s="307"/>
      <c r="Z29" s="313"/>
      <c r="AA29" s="317" t="s">
        <v>636</v>
      </c>
      <c r="AB29" s="317" t="s">
        <v>637</v>
      </c>
      <c r="AC29" s="314"/>
      <c r="AD29" s="307"/>
      <c r="AE29" s="307"/>
      <c r="AF29" s="315" t="s">
        <v>604</v>
      </c>
      <c r="AG29" s="315" t="s">
        <v>605</v>
      </c>
      <c r="AH29" s="103" t="s">
        <v>606</v>
      </c>
      <c r="AI29" s="103" t="s">
        <v>607</v>
      </c>
      <c r="AJ29" s="103" t="s">
        <v>608</v>
      </c>
      <c r="AK29" s="103" t="s">
        <v>609</v>
      </c>
      <c r="AL29" s="103" t="s">
        <v>610</v>
      </c>
      <c r="AM29" s="103" t="s">
        <v>611</v>
      </c>
      <c r="AN29" s="103" t="s">
        <v>612</v>
      </c>
      <c r="AO29" s="103" t="s">
        <v>613</v>
      </c>
      <c r="AP29" s="103" t="s">
        <v>643</v>
      </c>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customHeight="1" x14ac:dyDescent="0.15">
      <c r="A30" s="24">
        <v>3</v>
      </c>
      <c r="B30" s="24"/>
      <c r="C30" s="39"/>
      <c r="D30" s="40"/>
      <c r="E30" s="61" t="s">
        <v>131</v>
      </c>
      <c r="F30" s="42"/>
      <c r="G30" s="42"/>
      <c r="H30" s="40"/>
      <c r="I30" s="42"/>
      <c r="J30" s="42"/>
      <c r="K30" s="42"/>
      <c r="L30" s="42"/>
      <c r="M30" s="42"/>
      <c r="N30" s="42"/>
      <c r="O30" s="42"/>
      <c r="P30" s="43"/>
      <c r="Q30" s="42"/>
      <c r="R30" s="44"/>
      <c r="S30" s="44"/>
      <c r="T30" s="43"/>
      <c r="U30" s="312"/>
      <c r="V30" s="307"/>
      <c r="W30" s="313"/>
      <c r="X30" s="307"/>
      <c r="Y30" s="307"/>
      <c r="Z30" s="313"/>
      <c r="AA30" s="309"/>
      <c r="AB30" s="285"/>
      <c r="AC30" s="314"/>
      <c r="AD30" s="307"/>
      <c r="AE30" s="307"/>
      <c r="AF30" s="316"/>
      <c r="AG30" s="316"/>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customHeight="1" x14ac:dyDescent="0.15">
      <c r="A31" s="45" t="s">
        <v>481</v>
      </c>
      <c r="B31" s="59" t="s">
        <v>483</v>
      </c>
      <c r="C31" s="46" t="s">
        <v>517</v>
      </c>
      <c r="D31" s="47"/>
      <c r="E31" s="218"/>
      <c r="F31" s="37" t="str">
        <f>IF(E31="","",MATCH(E31,AF31:BB31,0))</f>
        <v/>
      </c>
      <c r="H31" s="47"/>
      <c r="O31" s="459" t="str">
        <f>IF(OR(R28="TA",R28="TC"),$AA$31,IF(OR(R28="TB",R28="TD"),$AB$31,""))</f>
        <v/>
      </c>
      <c r="P31" s="460"/>
      <c r="R31" s="50" t="str">
        <f>IF(F31="","",INDEX(AF32:BB32,1,F31))</f>
        <v/>
      </c>
      <c r="S31" s="26" t="str">
        <f>IF(R31="","",IF(R31="無記号","",R31))</f>
        <v/>
      </c>
      <c r="T31" s="219"/>
      <c r="U31" s="312"/>
      <c r="V31" s="307"/>
      <c r="W31" s="313"/>
      <c r="X31" s="307"/>
      <c r="Y31" s="307"/>
      <c r="Z31" s="307"/>
      <c r="AA31" s="317" t="s">
        <v>593</v>
      </c>
      <c r="AB31" s="317" t="s">
        <v>594</v>
      </c>
      <c r="AC31" s="307"/>
      <c r="AD31" s="307"/>
      <c r="AE31" s="307"/>
      <c r="AF31" s="103" t="s">
        <v>614</v>
      </c>
      <c r="AG31" s="103" t="s">
        <v>518</v>
      </c>
      <c r="AH31" s="103" t="s">
        <v>99</v>
      </c>
      <c r="AI31" s="103" t="s">
        <v>100</v>
      </c>
      <c r="AJ31" s="103" t="s">
        <v>101</v>
      </c>
      <c r="AK31" s="103" t="s">
        <v>102</v>
      </c>
      <c r="AL31" s="103" t="s">
        <v>103</v>
      </c>
      <c r="AM31" s="103" t="s">
        <v>104</v>
      </c>
      <c r="AN31" s="103" t="s">
        <v>105</v>
      </c>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51" customHeight="1" x14ac:dyDescent="0.15">
      <c r="A32" s="24"/>
      <c r="B32" s="24"/>
      <c r="C32" s="52"/>
      <c r="D32" s="53"/>
      <c r="E32" s="221" t="str">
        <f>IF(AND(R28="0",S31&lt;&gt;""),$AA$32,IF(S31="","",$H$32))</f>
        <v/>
      </c>
      <c r="F32" s="54"/>
      <c r="G32" s="54"/>
      <c r="H32" s="322" t="str">
        <f>IF(AND(R28="0",S31&lt;&gt;""),$AA$32,IF(AND(OR(R28="TA",R28="TC"),AND(S31&gt;4,S31&lt;9)),$AB$32,IF(AND(OR(R28="TB",R28="TD"),AND(S31&gt;2,S31&lt;9)),$AC$32,IF(AND(OR(R28="TA",R28="TC"),OR(R34="A",R34="D"),S31&gt;4),$AC$35,IF(OR(AND(OR(R28="TA",R28="TC"),OR(R34="B",R34="C",R34="E",R34="F"),S31&gt;2),AND(OR(R28="TB",R28="TD"),OR(R34="A",R34="D"),S31&gt;2)),$AD$35,IF(AND(OR(R28="TB",R28="TD"),OR(R34="B",R34="C",R34="E",R34="F"),S31&gt;1),$AE$35,""))))))</f>
        <v/>
      </c>
      <c r="I32" s="54"/>
      <c r="J32" s="54"/>
      <c r="K32" s="54"/>
      <c r="L32" s="54"/>
      <c r="M32" s="54"/>
      <c r="N32" s="54"/>
      <c r="O32" s="452"/>
      <c r="P32" s="453"/>
      <c r="Q32" s="54"/>
      <c r="R32" s="56"/>
      <c r="S32" s="56"/>
      <c r="T32" s="220"/>
      <c r="U32" s="312"/>
      <c r="V32" s="313"/>
      <c r="W32" s="313"/>
      <c r="X32" s="307"/>
      <c r="Y32" s="307"/>
      <c r="Z32" s="307"/>
      <c r="AA32" s="317" t="s">
        <v>519</v>
      </c>
      <c r="AB32" s="319" t="s">
        <v>595</v>
      </c>
      <c r="AC32" s="319" t="s">
        <v>596</v>
      </c>
      <c r="AD32" s="307"/>
      <c r="AE32" s="307"/>
      <c r="AF32" s="103" t="s">
        <v>129</v>
      </c>
      <c r="AG32" s="103">
        <v>1</v>
      </c>
      <c r="AH32" s="103">
        <v>2</v>
      </c>
      <c r="AI32" s="103">
        <v>3</v>
      </c>
      <c r="AJ32" s="103">
        <v>4</v>
      </c>
      <c r="AK32" s="103">
        <v>5</v>
      </c>
      <c r="AL32" s="103">
        <v>6</v>
      </c>
      <c r="AM32" s="103">
        <v>7</v>
      </c>
      <c r="AN32" s="103">
        <v>8</v>
      </c>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4</v>
      </c>
      <c r="B33" s="24"/>
      <c r="C33" s="39"/>
      <c r="D33" s="40"/>
      <c r="E33" s="61" t="s">
        <v>131</v>
      </c>
      <c r="F33" s="42"/>
      <c r="G33" s="42"/>
      <c r="H33" s="40"/>
      <c r="I33" s="42"/>
      <c r="J33" s="42"/>
      <c r="K33" s="42"/>
      <c r="L33" s="42"/>
      <c r="M33" s="42"/>
      <c r="N33" s="42"/>
      <c r="O33" s="42"/>
      <c r="P33" s="43"/>
      <c r="Q33" s="42"/>
      <c r="R33" s="44"/>
      <c r="S33" s="44"/>
      <c r="T33" s="43"/>
      <c r="U33" s="312"/>
      <c r="V33" s="313"/>
      <c r="W33" s="313"/>
      <c r="X33" s="307"/>
      <c r="Y33" s="307"/>
      <c r="Z33" s="307"/>
      <c r="AA33" s="309"/>
      <c r="AB33" s="285"/>
      <c r="AC33" s="307"/>
      <c r="AD33" s="307"/>
      <c r="AE33" s="307"/>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481</v>
      </c>
      <c r="B34" s="59" t="s">
        <v>484</v>
      </c>
      <c r="C34" s="46" t="s">
        <v>520</v>
      </c>
      <c r="D34" s="47"/>
      <c r="E34" s="218"/>
      <c r="F34" s="37" t="str">
        <f>IF(E34="","",MATCH(E34,AF34:BB34,0))</f>
        <v/>
      </c>
      <c r="H34" s="47"/>
      <c r="P34" s="51"/>
      <c r="R34" s="50" t="str">
        <f>IF(F34="","",INDEX(AF35:BB35,1,F34))</f>
        <v/>
      </c>
      <c r="S34" s="26" t="str">
        <f>IF(R34="","",IF(R34="無記号","",R34))</f>
        <v/>
      </c>
      <c r="T34" s="219"/>
      <c r="U34" s="312"/>
      <c r="V34" s="313"/>
      <c r="W34" s="313"/>
      <c r="X34" s="307"/>
      <c r="Y34" s="313"/>
      <c r="Z34" s="313"/>
      <c r="AA34" s="309"/>
      <c r="AB34" s="285"/>
      <c r="AC34" s="320" t="s">
        <v>597</v>
      </c>
      <c r="AD34" s="320" t="s">
        <v>598</v>
      </c>
      <c r="AE34" s="320" t="s">
        <v>599</v>
      </c>
      <c r="AF34" s="103" t="s">
        <v>521</v>
      </c>
      <c r="AG34" s="103" t="s">
        <v>522</v>
      </c>
      <c r="AH34" s="103" t="s">
        <v>523</v>
      </c>
      <c r="AI34" s="103" t="s">
        <v>524</v>
      </c>
      <c r="AJ34" s="103" t="s">
        <v>525</v>
      </c>
      <c r="AK34" s="103" t="s">
        <v>526</v>
      </c>
      <c r="AL34" s="103" t="s">
        <v>527</v>
      </c>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46.5" customHeight="1" x14ac:dyDescent="0.15">
      <c r="A35" s="23"/>
      <c r="B35" s="24"/>
      <c r="C35" s="52"/>
      <c r="D35" s="53"/>
      <c r="E35" s="221" t="str">
        <f>IF(E31="","",IF(AND(S31="",S34&lt;&gt;""),$AA$35,IF(AND(S31&lt;&gt;"",S34=""),$AB$35,IF(AND(OR(R28="TA",R28="TC"),OR(R34="A",R34="D"),S31&gt;4),$AC$34,IF(OR(AND(OR(R28="TA",R28="TC"),OR(R34="B",R34="C",R34="E",R34="F"),S31&gt;2),AND(OR(R28="TB",R28="TD"),OR(R34="A",R34="D"),S31&gt;2)),$AD$34,IF(AND(OR(R28="TB",R28="TD"),OR(R34="B",R34="C",R34="E",R34="F"),S31&gt;1),$AE$34,""))))))</f>
        <v/>
      </c>
      <c r="F35" s="54"/>
      <c r="G35" s="54"/>
      <c r="H35" s="53"/>
      <c r="I35" s="54"/>
      <c r="J35" s="54"/>
      <c r="K35" s="54"/>
      <c r="L35" s="54"/>
      <c r="M35" s="54"/>
      <c r="N35" s="54"/>
      <c r="O35" s="54"/>
      <c r="P35" s="55"/>
      <c r="Q35" s="54"/>
      <c r="R35" s="56"/>
      <c r="S35" s="56"/>
      <c r="T35" s="220"/>
      <c r="U35" s="312"/>
      <c r="V35" s="313"/>
      <c r="W35" s="313"/>
      <c r="X35" s="307"/>
      <c r="Y35" s="313"/>
      <c r="Z35" s="313"/>
      <c r="AA35" s="317" t="s">
        <v>572</v>
      </c>
      <c r="AB35" s="317" t="s">
        <v>571</v>
      </c>
      <c r="AC35" s="320" t="s">
        <v>600</v>
      </c>
      <c r="AD35" s="320" t="s">
        <v>601</v>
      </c>
      <c r="AE35" s="320" t="s">
        <v>602</v>
      </c>
      <c r="AF35" s="103" t="s">
        <v>129</v>
      </c>
      <c r="AG35" s="103" t="s">
        <v>615</v>
      </c>
      <c r="AH35" s="103" t="s">
        <v>326</v>
      </c>
      <c r="AI35" s="103" t="s">
        <v>476</v>
      </c>
      <c r="AJ35" s="103" t="s">
        <v>324</v>
      </c>
      <c r="AK35" s="103" t="s">
        <v>479</v>
      </c>
      <c r="AL35" s="103" t="s">
        <v>325</v>
      </c>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113"/>
      <c r="U36" s="318"/>
      <c r="V36" s="318"/>
      <c r="W36" s="318"/>
      <c r="X36" s="99"/>
      <c r="Y36" s="318"/>
      <c r="Z36" s="318"/>
      <c r="AA36" s="309"/>
      <c r="AB36" s="285"/>
      <c r="AC36" s="307"/>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485</v>
      </c>
      <c r="S37" s="26" t="str">
        <f>IF(R37="","",IF(R37="無記号","",R37))</f>
        <v>-</v>
      </c>
      <c r="T37" s="113"/>
      <c r="U37" s="318"/>
      <c r="V37" s="318"/>
      <c r="W37" s="318"/>
      <c r="X37" s="99"/>
      <c r="Y37" s="318"/>
      <c r="Z37" s="318"/>
      <c r="AA37" s="309"/>
      <c r="AB37" s="285"/>
      <c r="AC37" s="307"/>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113"/>
      <c r="U38" s="318"/>
      <c r="V38" s="318"/>
      <c r="W38" s="318"/>
      <c r="X38" s="99"/>
      <c r="Y38" s="318"/>
      <c r="Z38" s="318"/>
      <c r="AA38" s="309"/>
      <c r="AB38" s="285"/>
      <c r="AC38" s="307"/>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113"/>
      <c r="U39" s="318"/>
      <c r="V39" s="318"/>
      <c r="W39" s="318"/>
      <c r="X39" s="99"/>
      <c r="Y39" s="318"/>
      <c r="Z39" s="318"/>
      <c r="AA39" s="309"/>
      <c r="AB39" s="285"/>
      <c r="AC39" s="307"/>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486</v>
      </c>
      <c r="C40" s="38" t="s">
        <v>28</v>
      </c>
      <c r="E40" s="58"/>
      <c r="R40" s="26"/>
      <c r="S40" s="26" t="str">
        <f>IF(R40="","",IF(R40="無記号","",R40))</f>
        <v/>
      </c>
      <c r="T40" s="113"/>
      <c r="U40" s="318"/>
      <c r="V40" s="318"/>
      <c r="W40" s="318"/>
      <c r="X40" s="99"/>
      <c r="Y40" s="318"/>
      <c r="Z40" s="318"/>
      <c r="AA40" s="309"/>
      <c r="AB40" s="285"/>
      <c r="AC40" s="307"/>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113"/>
      <c r="U41" s="318"/>
      <c r="V41" s="318"/>
      <c r="W41" s="318"/>
      <c r="X41" s="99"/>
      <c r="Y41" s="318"/>
      <c r="Z41" s="318"/>
      <c r="AA41" s="309"/>
      <c r="AB41" s="285"/>
      <c r="AC41" s="307"/>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5</v>
      </c>
      <c r="B42" s="24"/>
      <c r="C42" s="39"/>
      <c r="D42" s="40"/>
      <c r="E42" s="61" t="s">
        <v>131</v>
      </c>
      <c r="F42" s="42"/>
      <c r="G42" s="42"/>
      <c r="H42" s="40"/>
      <c r="I42" s="42"/>
      <c r="J42" s="42"/>
      <c r="K42" s="42"/>
      <c r="L42" s="42"/>
      <c r="M42" s="42"/>
      <c r="N42" s="42"/>
      <c r="O42" s="42"/>
      <c r="P42" s="43"/>
      <c r="Q42" s="42"/>
      <c r="R42" s="44"/>
      <c r="S42" s="44"/>
      <c r="T42" s="114"/>
      <c r="U42" s="318"/>
      <c r="V42" s="318"/>
      <c r="W42" s="318"/>
      <c r="X42" s="99"/>
      <c r="Y42" s="318"/>
      <c r="Z42" s="318"/>
      <c r="AA42" s="309"/>
      <c r="AB42" s="285"/>
      <c r="AC42" s="307"/>
      <c r="AD42" s="99"/>
      <c r="AE42" s="9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481</v>
      </c>
      <c r="B43" s="29" t="s">
        <v>487</v>
      </c>
      <c r="C43" s="46" t="s">
        <v>245</v>
      </c>
      <c r="D43" s="47"/>
      <c r="E43" s="109"/>
      <c r="F43" s="37" t="str">
        <f>IF(E43="","",MATCH(E43,AF43:BB43,0))</f>
        <v/>
      </c>
      <c r="H43" s="47"/>
      <c r="P43" s="51"/>
      <c r="R43" s="50" t="str">
        <f>IF(F43="","",INDEX(AF44:BB44,1,F43))</f>
        <v/>
      </c>
      <c r="S43" s="26" t="str">
        <f>IF(R43="","",IF(R43="無記号","",R43))</f>
        <v/>
      </c>
      <c r="T43" s="115"/>
      <c r="U43" s="318"/>
      <c r="V43" s="318"/>
      <c r="W43" s="318"/>
      <c r="X43" s="99"/>
      <c r="Y43" s="318"/>
      <c r="Z43" s="318"/>
      <c r="AA43" s="309"/>
      <c r="AB43" s="285"/>
      <c r="AC43" s="307"/>
      <c r="AD43" s="99"/>
      <c r="AE43" s="99"/>
      <c r="AF43" s="103" t="s">
        <v>99</v>
      </c>
      <c r="AG43" s="103" t="s">
        <v>100</v>
      </c>
      <c r="AH43" s="103" t="s">
        <v>101</v>
      </c>
      <c r="AI43" s="103" t="s">
        <v>102</v>
      </c>
      <c r="AJ43" s="103" t="s">
        <v>103</v>
      </c>
      <c r="AK43" s="103" t="s">
        <v>104</v>
      </c>
      <c r="AL43" s="103" t="s">
        <v>105</v>
      </c>
      <c r="AM43" s="103" t="s">
        <v>106</v>
      </c>
      <c r="AN43" s="103" t="s">
        <v>107</v>
      </c>
      <c r="AO43" s="103" t="s">
        <v>108</v>
      </c>
      <c r="AP43" s="103" t="s">
        <v>109</v>
      </c>
      <c r="AQ43" s="103" t="s">
        <v>110</v>
      </c>
      <c r="AR43" s="103" t="s">
        <v>111</v>
      </c>
      <c r="AS43" s="103" t="s">
        <v>112</v>
      </c>
      <c r="AT43" s="103" t="s">
        <v>113</v>
      </c>
      <c r="AU43" s="103" t="s">
        <v>114</v>
      </c>
      <c r="AV43" s="103" t="s">
        <v>115</v>
      </c>
      <c r="AW43" s="103" t="s">
        <v>116</v>
      </c>
      <c r="AX43" s="103" t="s">
        <v>117</v>
      </c>
      <c r="AY43" s="103" t="s">
        <v>118</v>
      </c>
      <c r="AZ43" s="103" t="s">
        <v>119</v>
      </c>
      <c r="BA43" s="103" t="s">
        <v>120</v>
      </c>
      <c r="BB43" s="103" t="s">
        <v>121</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30.5" customHeight="1" x14ac:dyDescent="0.15">
      <c r="A44" s="23"/>
      <c r="B44" s="24"/>
      <c r="C44" s="52"/>
      <c r="D44" s="53"/>
      <c r="E44" s="101" t="str">
        <f>IF(R43="","",IF(AND(OR(R28="TA",R28="TC"),R44&gt;8),$AD$44,IF(AND(OR(R28="TB",R28="TD"),R44&gt;4),$AE$44,IF(AND(OR(R28="TA",R28="TC"),AND(R44&gt;4,R44&lt;9)),$AB$44,IF(AND(OR(R28="TB",R28="TD"),AND(R44&gt;2,R44&lt;5)),$AC$44,IF(R44="","",IF(R44&gt;16,$AA$44,"")))))))</f>
        <v/>
      </c>
      <c r="F44" s="54"/>
      <c r="G44" s="54"/>
      <c r="H44" s="53"/>
      <c r="I44" s="54"/>
      <c r="J44" s="54"/>
      <c r="K44" s="54"/>
      <c r="L44" s="54"/>
      <c r="M44" s="54"/>
      <c r="N44" s="54"/>
      <c r="O44" s="452" t="str">
        <f>IF(OR(R28="TA",R28="TC"),$AD$45,IF(OR(R28="TB",R28="TD"),$AE$45,""))</f>
        <v/>
      </c>
      <c r="P44" s="453"/>
      <c r="Q44" s="54"/>
      <c r="R44" s="69" t="str">
        <f>IF(R43="","",VALUE(R43))</f>
        <v/>
      </c>
      <c r="S44" s="56"/>
      <c r="T44" s="112"/>
      <c r="U44" s="318"/>
      <c r="V44" s="318"/>
      <c r="W44" s="318"/>
      <c r="X44" s="99"/>
      <c r="Y44" s="318"/>
      <c r="Z44" s="318"/>
      <c r="AA44" s="317" t="s">
        <v>592</v>
      </c>
      <c r="AB44" s="317" t="s">
        <v>644</v>
      </c>
      <c r="AC44" s="317" t="s">
        <v>645</v>
      </c>
      <c r="AD44" s="319" t="s">
        <v>638</v>
      </c>
      <c r="AE44" s="319" t="s">
        <v>639</v>
      </c>
      <c r="AF44" s="110" t="s">
        <v>573</v>
      </c>
      <c r="AG44" s="110" t="s">
        <v>574</v>
      </c>
      <c r="AH44" s="110" t="s">
        <v>55</v>
      </c>
      <c r="AI44" s="110" t="s">
        <v>56</v>
      </c>
      <c r="AJ44" s="110" t="s">
        <v>58</v>
      </c>
      <c r="AK44" s="110" t="s">
        <v>60</v>
      </c>
      <c r="AL44" s="110" t="s">
        <v>62</v>
      </c>
      <c r="AM44" s="110" t="s">
        <v>64</v>
      </c>
      <c r="AN44" s="110" t="s">
        <v>66</v>
      </c>
      <c r="AO44" s="110" t="s">
        <v>68</v>
      </c>
      <c r="AP44" s="110" t="s">
        <v>70</v>
      </c>
      <c r="AQ44" s="110" t="s">
        <v>72</v>
      </c>
      <c r="AR44" s="110" t="s">
        <v>74</v>
      </c>
      <c r="AS44" s="110" t="s">
        <v>76</v>
      </c>
      <c r="AT44" s="110" t="s">
        <v>78</v>
      </c>
      <c r="AU44" s="110" t="s">
        <v>80</v>
      </c>
      <c r="AV44" s="110" t="s">
        <v>82</v>
      </c>
      <c r="AW44" s="110" t="s">
        <v>84</v>
      </c>
      <c r="AX44" s="110" t="s">
        <v>86</v>
      </c>
      <c r="AY44" s="110" t="s">
        <v>88</v>
      </c>
      <c r="AZ44" s="110" t="s">
        <v>90</v>
      </c>
      <c r="BA44" s="110" t="s">
        <v>92</v>
      </c>
      <c r="BB44" s="110" t="s">
        <v>94</v>
      </c>
      <c r="BC44" s="10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6</v>
      </c>
      <c r="B45" s="24"/>
      <c r="C45" s="39"/>
      <c r="D45" s="40"/>
      <c r="E45" s="61" t="s">
        <v>131</v>
      </c>
      <c r="F45" s="42"/>
      <c r="G45" s="42"/>
      <c r="H45" s="40"/>
      <c r="I45" s="42"/>
      <c r="J45" s="42"/>
      <c r="K45" s="42"/>
      <c r="L45" s="42"/>
      <c r="M45" s="42"/>
      <c r="N45" s="42"/>
      <c r="O45" s="42"/>
      <c r="P45" s="43"/>
      <c r="Q45" s="42"/>
      <c r="R45" s="44"/>
      <c r="S45" s="44"/>
      <c r="T45" s="114"/>
      <c r="U45" s="318"/>
      <c r="V45" s="318"/>
      <c r="W45" s="318"/>
      <c r="X45" s="99"/>
      <c r="Y45" s="318"/>
      <c r="Z45" s="318"/>
      <c r="AA45" s="309"/>
      <c r="AB45" s="285"/>
      <c r="AC45" s="307"/>
      <c r="AD45" s="319" t="s">
        <v>640</v>
      </c>
      <c r="AE45" s="319" t="s">
        <v>641</v>
      </c>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481</v>
      </c>
      <c r="B46" s="29" t="s">
        <v>488</v>
      </c>
      <c r="C46" s="46" t="s">
        <v>247</v>
      </c>
      <c r="D46" s="47"/>
      <c r="E46" s="284"/>
      <c r="F46" s="37" t="str">
        <f>IF(E46="","",MATCH(E46,AF46:BB46,0))</f>
        <v/>
      </c>
      <c r="H46" s="47"/>
      <c r="P46" s="51"/>
      <c r="R46" s="50" t="str">
        <f>IF(F46="","",INDEX(AF47:BB47,1,F46))</f>
        <v/>
      </c>
      <c r="S46" s="26" t="str">
        <f>IF(R46="","",IF(R46="無記号","",R46))</f>
        <v/>
      </c>
      <c r="T46" s="115"/>
      <c r="U46" s="318"/>
      <c r="V46" s="318"/>
      <c r="W46" s="318"/>
      <c r="X46" s="99"/>
      <c r="Y46" s="318"/>
      <c r="Z46" s="318"/>
      <c r="AA46" s="309"/>
      <c r="AB46" s="285"/>
      <c r="AC46" s="307"/>
      <c r="AD46" s="99"/>
      <c r="AE46" s="99"/>
      <c r="AF46" s="103" t="s">
        <v>554</v>
      </c>
      <c r="AG46" s="103" t="s">
        <v>555</v>
      </c>
      <c r="AH46" s="103" t="s">
        <v>556</v>
      </c>
      <c r="AI46" s="103" t="s">
        <v>557</v>
      </c>
      <c r="AJ46" s="103" t="s">
        <v>558</v>
      </c>
      <c r="AK46" s="103" t="s">
        <v>559</v>
      </c>
      <c r="AL46" s="103" t="s">
        <v>560</v>
      </c>
      <c r="AM46" s="103" t="s">
        <v>561</v>
      </c>
      <c r="AN46" s="103" t="s">
        <v>562</v>
      </c>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49.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112"/>
      <c r="U47" s="318"/>
      <c r="V47" s="318"/>
      <c r="W47" s="318"/>
      <c r="X47" s="99"/>
      <c r="Y47" s="318"/>
      <c r="Z47" s="318"/>
      <c r="AA47" s="317" t="s">
        <v>616</v>
      </c>
      <c r="AB47" s="285" t="s">
        <v>422</v>
      </c>
      <c r="AC47" s="319" t="s">
        <v>552</v>
      </c>
      <c r="AD47" s="319" t="s">
        <v>553</v>
      </c>
      <c r="AE47" s="307"/>
      <c r="AF47" s="316" t="s">
        <v>617</v>
      </c>
      <c r="AG47" s="316" t="s">
        <v>618</v>
      </c>
      <c r="AH47" s="316" t="s">
        <v>619</v>
      </c>
      <c r="AI47" s="103" t="s">
        <v>620</v>
      </c>
      <c r="AJ47" s="103" t="s">
        <v>621</v>
      </c>
      <c r="AK47" s="103" t="s">
        <v>622</v>
      </c>
      <c r="AL47" s="103" t="s">
        <v>623</v>
      </c>
      <c r="AM47" s="103" t="s">
        <v>624</v>
      </c>
      <c r="AN47" s="103" t="s">
        <v>625</v>
      </c>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hidden="1" customHeight="1" x14ac:dyDescent="0.15">
      <c r="A48" s="24">
        <v>7</v>
      </c>
      <c r="B48" s="24"/>
      <c r="C48" s="39"/>
      <c r="D48" s="40"/>
      <c r="E48" s="41" t="s">
        <v>130</v>
      </c>
      <c r="F48" s="42"/>
      <c r="G48" s="42"/>
      <c r="H48" s="40"/>
      <c r="I48" s="42"/>
      <c r="J48" s="42"/>
      <c r="K48" s="42"/>
      <c r="L48" s="42"/>
      <c r="M48" s="42"/>
      <c r="N48" s="42"/>
      <c r="O48" s="42"/>
      <c r="P48" s="43"/>
      <c r="Q48" s="42"/>
      <c r="R48" s="44"/>
      <c r="S48" s="44"/>
      <c r="T48" s="114"/>
      <c r="U48" s="318"/>
      <c r="V48" s="318"/>
      <c r="W48" s="318"/>
      <c r="X48" s="99"/>
      <c r="Y48" s="318"/>
      <c r="Z48" s="318"/>
      <c r="AA48" s="309"/>
      <c r="AB48" s="285"/>
      <c r="AC48" s="307"/>
      <c r="AD48" s="99"/>
      <c r="AE48" s="99"/>
      <c r="AF48" s="110"/>
      <c r="AG48" s="110"/>
      <c r="AH48" s="110"/>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hidden="1" customHeight="1" x14ac:dyDescent="0.15">
      <c r="A49" s="45" t="s">
        <v>272</v>
      </c>
      <c r="B49" s="29" t="s">
        <v>258</v>
      </c>
      <c r="C49" s="46" t="s">
        <v>248</v>
      </c>
      <c r="D49" s="47"/>
      <c r="E49" s="111" t="s">
        <v>283</v>
      </c>
      <c r="F49" s="37">
        <f>IF(E49="","",MATCH(E49,AF49:BB49,0))</f>
        <v>1</v>
      </c>
      <c r="H49" s="47"/>
      <c r="P49" s="51"/>
      <c r="R49" s="50" t="str">
        <f>IF(F49="","",INDEX(AF50:BB50,1,F49))</f>
        <v>無記号</v>
      </c>
      <c r="S49" s="26" t="str">
        <f>IF(R49="","",IF(R49="無記号","",R49))</f>
        <v/>
      </c>
      <c r="T49" s="115"/>
      <c r="U49" s="318"/>
      <c r="V49" s="318"/>
      <c r="W49" s="318"/>
      <c r="X49" s="99"/>
      <c r="Y49" s="318"/>
      <c r="Z49" s="318"/>
      <c r="AA49" s="309"/>
      <c r="AB49" s="285"/>
      <c r="AC49" s="307"/>
      <c r="AD49" s="99"/>
      <c r="AE49" s="99"/>
      <c r="AF49" s="103" t="s">
        <v>283</v>
      </c>
      <c r="AG49" s="103" t="s">
        <v>391</v>
      </c>
      <c r="AH49" s="103" t="s">
        <v>137</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hidden="1" customHeight="1" x14ac:dyDescent="0.15">
      <c r="A50" s="23"/>
      <c r="B50" s="24"/>
      <c r="C50" s="52"/>
      <c r="D50" s="53"/>
      <c r="E50" s="62" t="str">
        <f>IF(R44="","",IF(AND(R44&gt;10,OR(R46="U",R46="D",R46="C",R46="E",R46="G",R46="H")),$AA$47,IF(AND(R7="10-",OR(R46="C",R46="E",R46="F")),$AD$47,"")))</f>
        <v/>
      </c>
      <c r="F50" s="54"/>
      <c r="G50" s="54"/>
      <c r="H50" s="53"/>
      <c r="I50" s="54"/>
      <c r="J50" s="54"/>
      <c r="K50" s="54"/>
      <c r="L50" s="54"/>
      <c r="M50" s="54"/>
      <c r="N50" s="54"/>
      <c r="O50" s="54"/>
      <c r="P50" s="55"/>
      <c r="Q50" s="54"/>
      <c r="R50" s="56"/>
      <c r="S50" s="56"/>
      <c r="T50" s="112"/>
      <c r="U50" s="318"/>
      <c r="V50" s="318"/>
      <c r="W50" s="318"/>
      <c r="X50" s="99"/>
      <c r="Y50" s="318"/>
      <c r="Z50" s="318"/>
      <c r="AA50" s="309"/>
      <c r="AB50" s="285"/>
      <c r="AC50" s="307"/>
      <c r="AD50" s="99"/>
      <c r="AE50" s="99"/>
      <c r="AF50" s="103" t="s">
        <v>129</v>
      </c>
      <c r="AG50" s="110" t="s">
        <v>320</v>
      </c>
      <c r="AH50" s="110" t="s">
        <v>318</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13"/>
      <c r="U51" s="318"/>
      <c r="V51" s="318"/>
      <c r="W51" s="318"/>
      <c r="X51" s="99"/>
      <c r="Y51" s="318"/>
      <c r="Z51" s="318"/>
      <c r="AA51" s="309"/>
      <c r="AB51" s="285"/>
      <c r="AC51" s="307"/>
      <c r="AD51" s="99"/>
      <c r="AE51" s="99"/>
      <c r="AF51" s="103"/>
      <c r="AG51" s="110"/>
      <c r="AH51" s="110"/>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13"/>
      <c r="U52" s="318"/>
      <c r="V52" s="318"/>
      <c r="W52" s="318"/>
      <c r="X52" s="99"/>
      <c r="Y52" s="318"/>
      <c r="Z52" s="318"/>
      <c r="AA52" s="309"/>
      <c r="AB52" s="285"/>
      <c r="AC52" s="307"/>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13"/>
      <c r="U53" s="318"/>
      <c r="V53" s="318"/>
      <c r="W53" s="318"/>
      <c r="X53" s="99"/>
      <c r="Y53" s="318"/>
      <c r="Z53" s="318"/>
      <c r="AA53" s="309"/>
      <c r="AB53" s="309"/>
      <c r="AC53" s="307"/>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8</v>
      </c>
      <c r="B54" s="24"/>
      <c r="C54" s="39"/>
      <c r="D54" s="40"/>
      <c r="E54" s="61" t="s">
        <v>131</v>
      </c>
      <c r="F54" s="42"/>
      <c r="G54" s="42"/>
      <c r="H54" s="40"/>
      <c r="I54" s="42"/>
      <c r="J54" s="42"/>
      <c r="K54" s="42"/>
      <c r="L54" s="42"/>
      <c r="M54" s="42"/>
      <c r="N54" s="42"/>
      <c r="O54" s="42"/>
      <c r="P54" s="43"/>
      <c r="Q54" s="42"/>
      <c r="R54" s="44"/>
      <c r="S54" s="44"/>
      <c r="T54" s="114"/>
      <c r="U54" s="318"/>
      <c r="V54" s="318"/>
      <c r="W54" s="318"/>
      <c r="X54" s="99"/>
      <c r="Y54" s="318"/>
      <c r="Z54" s="318"/>
      <c r="AA54" s="309"/>
      <c r="AB54" s="309"/>
      <c r="AC54" s="307"/>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c r="DE54" s="99"/>
      <c r="DF54" s="99"/>
      <c r="DG54" s="99"/>
      <c r="DH54" s="99"/>
      <c r="DI54" s="99"/>
      <c r="DJ54" s="99"/>
    </row>
    <row r="55" spans="1:114" s="37" customFormat="1" ht="16.5" customHeight="1" x14ac:dyDescent="0.15">
      <c r="A55" s="45" t="s">
        <v>481</v>
      </c>
      <c r="B55" s="29" t="s">
        <v>390</v>
      </c>
      <c r="C55" s="46" t="s">
        <v>246</v>
      </c>
      <c r="D55" s="47"/>
      <c r="E55" s="292"/>
      <c r="F55" s="37" t="str">
        <f>IF(E55="","",MATCH(E55,AF55:BB55,0))</f>
        <v/>
      </c>
      <c r="H55" s="47"/>
      <c r="P55" s="51"/>
      <c r="R55" s="50" t="str">
        <f>IF(F55="","",INDEX(AF56:BB56,1,F55))</f>
        <v/>
      </c>
      <c r="S55" s="26" t="str">
        <f>IF(R55="","",IF(R55="無記号","",R55))</f>
        <v/>
      </c>
      <c r="T55" s="115"/>
      <c r="U55" s="318"/>
      <c r="V55" s="318"/>
      <c r="W55" s="318"/>
      <c r="X55" s="99"/>
      <c r="Y55" s="318"/>
      <c r="Z55" s="318"/>
      <c r="AA55" s="309"/>
      <c r="AB55" s="309"/>
      <c r="AC55" s="307"/>
      <c r="AD55" s="99"/>
      <c r="AE55" s="99"/>
      <c r="AF55" s="103" t="s">
        <v>124</v>
      </c>
      <c r="AG55" s="103" t="s">
        <v>125</v>
      </c>
      <c r="AH55" s="103" t="s">
        <v>350</v>
      </c>
      <c r="AI55" s="103" t="s">
        <v>127</v>
      </c>
      <c r="AJ55" s="103" t="s">
        <v>128</v>
      </c>
      <c r="AK55" s="103" t="s">
        <v>351</v>
      </c>
      <c r="AL55" s="103" t="s">
        <v>273</v>
      </c>
      <c r="AM55" s="103"/>
      <c r="AN55" s="103"/>
      <c r="AO55" s="103"/>
      <c r="AP55" s="103"/>
      <c r="AQ55" s="103"/>
      <c r="AR55" s="103"/>
      <c r="AS55" s="103"/>
      <c r="AT55" s="103"/>
      <c r="AU55" s="103"/>
      <c r="AV55" s="103"/>
      <c r="AW55" s="103"/>
      <c r="AX55" s="103"/>
      <c r="AY55" s="99"/>
      <c r="AZ55" s="103"/>
      <c r="BA55" s="103"/>
      <c r="BB55" s="103"/>
      <c r="BC55" s="103"/>
      <c r="BD55" s="103"/>
      <c r="BE55" s="103"/>
      <c r="BF55" s="103"/>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c r="DE55" s="99"/>
      <c r="DF55" s="99"/>
      <c r="DG55" s="99"/>
      <c r="DH55" s="99"/>
      <c r="DI55" s="99"/>
      <c r="DJ55" s="99"/>
    </row>
    <row r="56" spans="1:114" s="37" customFormat="1" ht="204.75" customHeight="1" x14ac:dyDescent="0.15">
      <c r="A56" s="45" t="s">
        <v>347</v>
      </c>
      <c r="B56" s="24"/>
      <c r="C56" s="52"/>
      <c r="D56" s="53"/>
      <c r="E56" s="64" t="s">
        <v>575</v>
      </c>
      <c r="F56" s="54"/>
      <c r="G56" s="54"/>
      <c r="H56" s="53"/>
      <c r="I56" s="54"/>
      <c r="J56" s="54"/>
      <c r="K56" s="54"/>
      <c r="L56" s="54"/>
      <c r="M56" s="54"/>
      <c r="N56" s="54"/>
      <c r="O56" s="54"/>
      <c r="P56" s="55"/>
      <c r="Q56" s="54"/>
      <c r="R56" s="56"/>
      <c r="S56" s="56"/>
      <c r="T56" s="112"/>
      <c r="U56" s="318"/>
      <c r="V56" s="318"/>
      <c r="W56" s="318"/>
      <c r="X56" s="99"/>
      <c r="Y56" s="318"/>
      <c r="Z56" s="318"/>
      <c r="AA56" s="309"/>
      <c r="AB56" s="309"/>
      <c r="AC56" s="307"/>
      <c r="AD56" s="99"/>
      <c r="AE56" s="99"/>
      <c r="AF56" s="110" t="s">
        <v>626</v>
      </c>
      <c r="AG56" s="110" t="s">
        <v>627</v>
      </c>
      <c r="AH56" s="110" t="s">
        <v>628</v>
      </c>
      <c r="AI56" s="110" t="s">
        <v>629</v>
      </c>
      <c r="AJ56" s="110" t="s">
        <v>630</v>
      </c>
      <c r="AK56" s="110" t="s">
        <v>631</v>
      </c>
      <c r="AL56" s="110" t="s">
        <v>632</v>
      </c>
      <c r="AM56" s="110"/>
      <c r="AN56" s="110"/>
      <c r="AO56" s="110"/>
      <c r="AP56" s="110"/>
      <c r="AQ56" s="110"/>
      <c r="AR56" s="110"/>
      <c r="AS56" s="110"/>
      <c r="AT56" s="110"/>
      <c r="AU56" s="110"/>
      <c r="AV56" s="110"/>
      <c r="AW56" s="110"/>
      <c r="AX56" s="110"/>
      <c r="AY56" s="99"/>
      <c r="AZ56" s="103"/>
      <c r="BA56" s="103"/>
      <c r="BB56" s="103"/>
      <c r="BC56" s="103"/>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c r="DE56" s="99"/>
      <c r="DF56" s="99"/>
      <c r="DG56" s="99"/>
      <c r="DH56" s="99"/>
      <c r="DI56" s="99"/>
      <c r="DJ56" s="99"/>
    </row>
    <row r="57" spans="1:114" s="37" customFormat="1" ht="16.5" hidden="1" customHeight="1" x14ac:dyDescent="0.15">
      <c r="A57" s="23"/>
      <c r="B57" s="24"/>
      <c r="C57" s="38"/>
      <c r="E57" s="58"/>
      <c r="R57" s="26"/>
      <c r="S57" s="26"/>
      <c r="T57" s="113"/>
      <c r="U57" s="318"/>
      <c r="V57" s="318"/>
      <c r="W57" s="318"/>
      <c r="X57" s="99"/>
      <c r="Y57" s="318"/>
      <c r="Z57" s="318"/>
      <c r="AA57" s="309"/>
      <c r="AB57" s="309"/>
      <c r="AC57" s="307"/>
      <c r="AD57" s="99"/>
      <c r="AE57" s="99"/>
      <c r="AF57" s="110"/>
      <c r="AG57" s="110"/>
      <c r="AH57" s="110"/>
      <c r="AI57" s="110"/>
      <c r="AJ57" s="110"/>
      <c r="AK57" s="110"/>
      <c r="AL57" s="110"/>
      <c r="AM57" s="110"/>
      <c r="AN57" s="110"/>
      <c r="AO57" s="110"/>
      <c r="AP57" s="110"/>
      <c r="AQ57" s="110"/>
      <c r="AR57" s="110"/>
      <c r="AS57" s="110"/>
      <c r="AT57" s="110"/>
      <c r="AU57" s="110"/>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489</v>
      </c>
      <c r="C58" s="38" t="s">
        <v>30</v>
      </c>
      <c r="E58" s="58"/>
      <c r="R58" s="26"/>
      <c r="S58" s="26" t="str">
        <f>IF(R58="","",IF(R58="無記号","",R58))</f>
        <v/>
      </c>
      <c r="T58" s="113"/>
      <c r="U58" s="318"/>
      <c r="V58" s="318"/>
      <c r="W58" s="318"/>
      <c r="X58" s="99"/>
      <c r="Y58" s="318"/>
      <c r="Z58" s="318"/>
      <c r="AA58" s="309"/>
      <c r="AB58" s="309"/>
      <c r="AC58" s="307"/>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13"/>
      <c r="U59" s="318"/>
      <c r="V59" s="318"/>
      <c r="W59" s="318"/>
      <c r="X59" s="99"/>
      <c r="Y59" s="318"/>
      <c r="Z59" s="318"/>
      <c r="AA59" s="309"/>
      <c r="AB59" s="309"/>
      <c r="AC59" s="307"/>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13"/>
      <c r="U60" s="318"/>
      <c r="V60" s="318"/>
      <c r="W60" s="318"/>
      <c r="X60" s="99"/>
      <c r="Y60" s="318"/>
      <c r="Z60" s="318"/>
      <c r="AA60" s="309"/>
      <c r="AB60" s="309"/>
      <c r="AC60" s="307"/>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490</v>
      </c>
      <c r="C61" s="38" t="s">
        <v>31</v>
      </c>
      <c r="E61" s="58"/>
      <c r="R61" s="26"/>
      <c r="S61" s="26" t="str">
        <f>IF(R61="","",IF(R61="無記号","",R61))</f>
        <v/>
      </c>
      <c r="T61" s="113"/>
      <c r="U61" s="318"/>
      <c r="V61" s="318"/>
      <c r="W61" s="318"/>
      <c r="X61" s="99"/>
      <c r="Y61" s="318"/>
      <c r="Z61" s="318"/>
      <c r="AA61" s="309"/>
      <c r="AB61" s="309"/>
      <c r="AC61" s="307"/>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13"/>
      <c r="U62" s="318"/>
      <c r="V62" s="318"/>
      <c r="W62" s="318"/>
      <c r="X62" s="99"/>
      <c r="Y62" s="318"/>
      <c r="Z62" s="318"/>
      <c r="AA62" s="309"/>
      <c r="AB62" s="309"/>
      <c r="AC62" s="307"/>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581</v>
      </c>
      <c r="F63" s="42"/>
      <c r="G63" s="43"/>
      <c r="H63" s="40"/>
      <c r="I63" s="42"/>
      <c r="J63" s="42"/>
      <c r="K63" s="42"/>
      <c r="L63" s="42"/>
      <c r="M63" s="42"/>
      <c r="N63" s="42"/>
      <c r="O63" s="42"/>
      <c r="P63" s="43"/>
      <c r="Q63" s="40"/>
      <c r="R63" s="44"/>
      <c r="S63" s="44"/>
      <c r="T63" s="304"/>
      <c r="U63" s="312"/>
      <c r="V63" s="313"/>
      <c r="W63" s="313"/>
      <c r="X63" s="307"/>
      <c r="Y63" s="313"/>
      <c r="Z63" s="313"/>
      <c r="AA63" s="317"/>
      <c r="AB63" s="317"/>
      <c r="AC63" s="320"/>
      <c r="AD63" s="320"/>
      <c r="AE63" s="307"/>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H63" s="99"/>
      <c r="BI63" s="99"/>
      <c r="BJ63" s="99"/>
      <c r="BK63" s="99"/>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582</v>
      </c>
      <c r="C64" s="46" t="s">
        <v>583</v>
      </c>
      <c r="D64" s="47"/>
      <c r="E64" s="305" t="s">
        <v>392</v>
      </c>
      <c r="F64" s="37">
        <f>IF(E64="","",MATCH(E64,AF64:BD64,0))</f>
        <v>1</v>
      </c>
      <c r="G64" s="51"/>
      <c r="H64" s="47"/>
      <c r="P64" s="51"/>
      <c r="Q64" s="47"/>
      <c r="R64" s="50" t="str">
        <f>IF(F64="","",INDEX(AF65:BD65,1,F64))</f>
        <v>無記号</v>
      </c>
      <c r="S64" s="26" t="str">
        <f>IF(R64="","",IF(R64="無記号","",R64))</f>
        <v/>
      </c>
      <c r="T64" s="306"/>
      <c r="U64" s="312"/>
      <c r="V64" s="313"/>
      <c r="W64" s="313"/>
      <c r="X64" s="313"/>
      <c r="Y64" s="313"/>
      <c r="Z64" s="313"/>
      <c r="AA64" s="317"/>
      <c r="AB64" s="317"/>
      <c r="AC64" s="320"/>
      <c r="AD64" s="320"/>
      <c r="AE64" s="307"/>
      <c r="AF64" s="103" t="s">
        <v>392</v>
      </c>
      <c r="AG64" s="99" t="s">
        <v>584</v>
      </c>
      <c r="AH64" s="99" t="s">
        <v>585</v>
      </c>
      <c r="AI64" s="103" t="s">
        <v>586</v>
      </c>
      <c r="AJ64" s="99" t="s">
        <v>587</v>
      </c>
      <c r="AK64" s="99" t="s">
        <v>588</v>
      </c>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33" customHeight="1" x14ac:dyDescent="0.15">
      <c r="A65" s="23"/>
      <c r="B65" s="24"/>
      <c r="C65" s="52"/>
      <c r="D65" s="53"/>
      <c r="E65" s="54"/>
      <c r="F65" s="54"/>
      <c r="G65" s="55"/>
      <c r="H65" s="53"/>
      <c r="I65" s="54"/>
      <c r="J65" s="54"/>
      <c r="K65" s="54"/>
      <c r="L65" s="54"/>
      <c r="M65" s="54"/>
      <c r="N65" s="54"/>
      <c r="O65" s="54"/>
      <c r="P65" s="55"/>
      <c r="Q65" s="53"/>
      <c r="R65" s="56"/>
      <c r="S65" s="56"/>
      <c r="T65" s="220"/>
      <c r="U65" s="312"/>
      <c r="V65" s="313"/>
      <c r="W65" s="313"/>
      <c r="X65" s="313"/>
      <c r="Y65" s="313"/>
      <c r="Z65" s="313"/>
      <c r="AA65" s="317"/>
      <c r="AB65" s="317"/>
      <c r="AC65" s="320"/>
      <c r="AD65" s="320"/>
      <c r="AE65" s="307"/>
      <c r="AF65" s="103" t="s">
        <v>129</v>
      </c>
      <c r="AG65" s="99" t="s">
        <v>633</v>
      </c>
      <c r="AH65" s="99" t="s">
        <v>634</v>
      </c>
      <c r="AI65" s="99" t="s">
        <v>324</v>
      </c>
      <c r="AJ65" s="99" t="s">
        <v>615</v>
      </c>
      <c r="AK65" s="99" t="s">
        <v>326</v>
      </c>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hidden="1" customHeight="1" x14ac:dyDescent="0.15">
      <c r="A66" s="24">
        <v>9</v>
      </c>
      <c r="B66" s="24"/>
      <c r="C66" s="39"/>
      <c r="D66" s="40"/>
      <c r="E66" s="41"/>
      <c r="F66" s="42"/>
      <c r="G66" s="42"/>
      <c r="H66" s="40"/>
      <c r="I66" s="42"/>
      <c r="J66" s="42"/>
      <c r="K66" s="42"/>
      <c r="L66" s="42"/>
      <c r="M66" s="42"/>
      <c r="N66" s="42"/>
      <c r="O66" s="42"/>
      <c r="P66" s="43"/>
      <c r="Q66" s="42"/>
      <c r="R66" s="44"/>
      <c r="S66" s="44"/>
      <c r="T66" s="114"/>
      <c r="U66" s="318"/>
      <c r="V66" s="318"/>
      <c r="W66" s="318"/>
      <c r="X66" s="318"/>
      <c r="Y66" s="318"/>
      <c r="Z66" s="318"/>
      <c r="AA66" s="309"/>
      <c r="AB66" s="309"/>
      <c r="AC66" s="307"/>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c r="DE66" s="99"/>
      <c r="DF66" s="99"/>
      <c r="DG66" s="99"/>
      <c r="DH66" s="99"/>
      <c r="DI66" s="99"/>
      <c r="DJ66" s="99"/>
    </row>
    <row r="67" spans="1:114" s="37" customFormat="1" ht="16.5" hidden="1" customHeight="1" x14ac:dyDescent="0.15">
      <c r="A67" s="23"/>
      <c r="B67" s="29" t="s">
        <v>491</v>
      </c>
      <c r="C67" s="46" t="s">
        <v>133</v>
      </c>
      <c r="D67" s="47"/>
      <c r="E67" s="229" t="s">
        <v>392</v>
      </c>
      <c r="F67" s="37">
        <f>IF(E67="","",MATCH(E67,AF67:BB67,0))</f>
        <v>1</v>
      </c>
      <c r="H67" s="47"/>
      <c r="P67" s="51"/>
      <c r="R67" s="50" t="str">
        <f>IF(F67="","",INDEX(AF68:BB68,1,F67))</f>
        <v>無記号</v>
      </c>
      <c r="S67" s="26" t="str">
        <f>IF(R67="","",IF(R67="無記号","",R67))</f>
        <v/>
      </c>
      <c r="T67" s="51"/>
      <c r="U67" s="99"/>
      <c r="V67" s="99"/>
      <c r="W67" s="99"/>
      <c r="X67" s="99"/>
      <c r="Y67" s="99"/>
      <c r="Z67" s="99"/>
      <c r="AA67" s="285"/>
      <c r="AB67" s="285"/>
      <c r="AC67" s="307"/>
      <c r="AD67" s="99"/>
      <c r="AE67" s="99"/>
      <c r="AF67" s="103" t="s">
        <v>392</v>
      </c>
      <c r="AG67" s="103" t="s">
        <v>393</v>
      </c>
      <c r="AH67" s="103" t="s">
        <v>394</v>
      </c>
      <c r="AI67" s="103" t="s">
        <v>395</v>
      </c>
      <c r="AJ67" s="103" t="s">
        <v>396</v>
      </c>
      <c r="AK67" s="103" t="s">
        <v>397</v>
      </c>
      <c r="AL67" s="103" t="s">
        <v>398</v>
      </c>
      <c r="AM67" s="103" t="s">
        <v>399</v>
      </c>
      <c r="AN67" s="103" t="s">
        <v>400</v>
      </c>
      <c r="AO67" s="103" t="s">
        <v>401</v>
      </c>
      <c r="AP67" s="103" t="s">
        <v>402</v>
      </c>
      <c r="AQ67" s="103" t="s">
        <v>403</v>
      </c>
      <c r="AR67" s="103" t="s">
        <v>404</v>
      </c>
      <c r="AS67" s="103" t="s">
        <v>405</v>
      </c>
      <c r="AT67" s="103" t="s">
        <v>406</v>
      </c>
      <c r="AU67" s="103" t="s">
        <v>407</v>
      </c>
      <c r="AV67" s="103" t="s">
        <v>408</v>
      </c>
      <c r="AW67" s="103" t="s">
        <v>409</v>
      </c>
      <c r="AX67" s="103" t="s">
        <v>410</v>
      </c>
      <c r="AY67" s="103" t="s">
        <v>411</v>
      </c>
      <c r="AZ67" s="103" t="s">
        <v>412</v>
      </c>
      <c r="BA67" s="103" t="s">
        <v>413</v>
      </c>
      <c r="BB67" s="103" t="s">
        <v>414</v>
      </c>
      <c r="BC67" s="103" t="s">
        <v>415</v>
      </c>
      <c r="BD67" s="103" t="s">
        <v>416</v>
      </c>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c r="DE67" s="99"/>
      <c r="DF67" s="99"/>
      <c r="DG67" s="99"/>
      <c r="DH67" s="99"/>
      <c r="DI67" s="99"/>
      <c r="DJ67" s="99"/>
    </row>
    <row r="68" spans="1:114" s="37" customFormat="1" ht="65.25" hidden="1" customHeight="1" x14ac:dyDescent="0.15">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319" t="s">
        <v>492</v>
      </c>
      <c r="AB68" s="319" t="s">
        <v>423</v>
      </c>
      <c r="AC68" s="307" t="s">
        <v>497</v>
      </c>
      <c r="AD68" s="307" t="s">
        <v>498</v>
      </c>
      <c r="AE68" s="99"/>
      <c r="AF68" s="103" t="s">
        <v>129</v>
      </c>
      <c r="AG68" s="110" t="s">
        <v>324</v>
      </c>
      <c r="AH68" s="110" t="s">
        <v>635</v>
      </c>
      <c r="AI68" s="110" t="s">
        <v>57</v>
      </c>
      <c r="AJ68" s="110" t="s">
        <v>59</v>
      </c>
      <c r="AK68" s="110" t="s">
        <v>61</v>
      </c>
      <c r="AL68" s="110" t="s">
        <v>63</v>
      </c>
      <c r="AM68" s="110" t="s">
        <v>65</v>
      </c>
      <c r="AN68" s="110" t="s">
        <v>67</v>
      </c>
      <c r="AO68" s="110" t="s">
        <v>69</v>
      </c>
      <c r="AP68" s="110" t="s">
        <v>71</v>
      </c>
      <c r="AQ68" s="110" t="s">
        <v>73</v>
      </c>
      <c r="AR68" s="110" t="s">
        <v>75</v>
      </c>
      <c r="AS68" s="110" t="s">
        <v>77</v>
      </c>
      <c r="AT68" s="110" t="s">
        <v>79</v>
      </c>
      <c r="AU68" s="110" t="s">
        <v>81</v>
      </c>
      <c r="AV68" s="110" t="s">
        <v>83</v>
      </c>
      <c r="AW68" s="110" t="s">
        <v>85</v>
      </c>
      <c r="AX68" s="110" t="s">
        <v>87</v>
      </c>
      <c r="AY68" s="110" t="s">
        <v>89</v>
      </c>
      <c r="AZ68" s="110" t="s">
        <v>91</v>
      </c>
      <c r="BA68" s="110" t="s">
        <v>93</v>
      </c>
      <c r="BB68" s="110" t="s">
        <v>95</v>
      </c>
      <c r="BC68" s="110" t="s">
        <v>96</v>
      </c>
      <c r="BD68" s="110" t="s">
        <v>97</v>
      </c>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c r="DE68" s="99"/>
      <c r="DF68" s="99"/>
      <c r="DG68" s="99"/>
      <c r="DH68" s="99"/>
      <c r="DI68" s="99"/>
      <c r="DJ68" s="99"/>
    </row>
    <row r="69" spans="1:114" s="37" customFormat="1" ht="16.5" customHeight="1" x14ac:dyDescent="0.15">
      <c r="A69" s="23"/>
      <c r="B69" s="24"/>
      <c r="C69" s="38"/>
      <c r="E69" s="58"/>
      <c r="R69" s="26"/>
      <c r="S69" s="26"/>
      <c r="U69" s="99"/>
      <c r="V69" s="99"/>
      <c r="W69" s="99"/>
      <c r="X69" s="99"/>
      <c r="Y69" s="99"/>
      <c r="Z69" s="99"/>
      <c r="AA69" s="319" t="s">
        <v>564</v>
      </c>
      <c r="AB69" s="285"/>
      <c r="AC69" s="307"/>
      <c r="AD69" s="99"/>
      <c r="AE69" s="9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c r="DE69" s="99"/>
      <c r="DF69" s="99"/>
      <c r="DG69" s="99"/>
      <c r="DH69" s="99"/>
      <c r="DI69" s="99"/>
      <c r="DJ69" s="99"/>
    </row>
    <row r="70" spans="1:114" s="37" customFormat="1" ht="16.5" customHeight="1" x14ac:dyDescent="0.15">
      <c r="A70" s="23"/>
      <c r="B70" s="24"/>
      <c r="C70" s="38"/>
      <c r="E70" s="58"/>
      <c r="R70" s="26"/>
      <c r="S70" s="26"/>
      <c r="U70" s="99"/>
      <c r="V70" s="99"/>
      <c r="W70" s="99"/>
      <c r="X70" s="99"/>
      <c r="Y70" s="99"/>
      <c r="Z70" s="99"/>
      <c r="AA70" s="285"/>
      <c r="AB70" s="285"/>
      <c r="AC70" s="307"/>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U71" s="99"/>
      <c r="V71" s="99"/>
      <c r="W71" s="99"/>
      <c r="X71" s="99"/>
      <c r="Y71" s="99"/>
      <c r="Z71" s="99"/>
      <c r="AA71" s="285"/>
      <c r="AB71" s="285"/>
      <c r="AC71" s="307"/>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U72" s="99"/>
      <c r="V72" s="99"/>
      <c r="W72" s="99"/>
      <c r="X72" s="99"/>
      <c r="Y72" s="99"/>
      <c r="Z72" s="99"/>
      <c r="AA72" s="285"/>
      <c r="AB72" s="285"/>
      <c r="AC72" s="307"/>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U73" s="99"/>
      <c r="V73" s="99"/>
      <c r="W73" s="99"/>
      <c r="X73" s="99"/>
      <c r="Y73" s="99"/>
      <c r="Z73" s="99"/>
      <c r="AA73" s="285"/>
      <c r="AB73" s="285"/>
      <c r="AC73" s="307"/>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U74" s="99"/>
      <c r="V74" s="99"/>
      <c r="W74" s="99"/>
      <c r="X74" s="99"/>
      <c r="Y74" s="99"/>
      <c r="Z74" s="99"/>
      <c r="AA74" s="285"/>
      <c r="AB74" s="285"/>
      <c r="AC74" s="307"/>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U75" s="99"/>
      <c r="V75" s="99"/>
      <c r="W75" s="99"/>
      <c r="X75" s="99"/>
      <c r="Y75" s="99"/>
      <c r="Z75" s="99"/>
      <c r="AA75" s="285"/>
      <c r="AB75" s="285"/>
      <c r="AC75" s="307"/>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U76" s="99"/>
      <c r="V76" s="99"/>
      <c r="W76" s="99"/>
      <c r="X76" s="99"/>
      <c r="Y76" s="99"/>
      <c r="Z76" s="99"/>
      <c r="AA76" s="285"/>
      <c r="AB76" s="285"/>
      <c r="AC76" s="307"/>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U77" s="99"/>
      <c r="V77" s="99"/>
      <c r="W77" s="99"/>
      <c r="X77" s="99"/>
      <c r="Y77" s="99"/>
      <c r="Z77" s="99"/>
      <c r="AA77" s="285"/>
      <c r="AB77" s="285"/>
      <c r="AC77" s="307"/>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password="CC67" sheet="1" objects="1" selectLockedCells="1"/>
  <mergeCells count="8">
    <mergeCell ref="O44:P44"/>
    <mergeCell ref="H8:P8"/>
    <mergeCell ref="K1:O1"/>
    <mergeCell ref="K3:O3"/>
    <mergeCell ref="O31:P32"/>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fRule type="cellIs" dxfId="28" priority="6" stopIfTrue="1" operator="equal">
      <formula>$AE$44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6" xr:uid="{00000000-0002-0000-0100-000002000000}">
      <formula1>$AF$46:$AN$46</formula1>
    </dataValidation>
    <dataValidation type="list" allowBlank="1" showInputMessage="1" showErrorMessage="1" sqref="E49" xr:uid="{00000000-0002-0000-0100-000003000000}">
      <formula1>$AF$49:$AH$49</formula1>
    </dataValidation>
    <dataValidation type="list" allowBlank="1" showInputMessage="1" showErrorMessage="1" sqref="E28" xr:uid="{00000000-0002-0000-0100-000004000000}">
      <formula1>$AF$28:$AP$28</formula1>
    </dataValidation>
    <dataValidation type="list" allowBlank="1" showInputMessage="1" showErrorMessage="1" sqref="E31" xr:uid="{00000000-0002-0000-0100-000005000000}">
      <formula1>$AF$31:$AN$31</formula1>
    </dataValidation>
    <dataValidation type="list" allowBlank="1" showInputMessage="1" showErrorMessage="1" sqref="E34" xr:uid="{00000000-0002-0000-0100-000006000000}">
      <formula1>$AF$34:$AL$34</formula1>
    </dataValidation>
    <dataValidation type="list" allowBlank="1" showInputMessage="1" showErrorMessage="1" sqref="E55" xr:uid="{00000000-0002-0000-0100-000007000000}">
      <formula1>$AF$55:$AL$55</formula1>
    </dataValidation>
    <dataValidation type="list" allowBlank="1" showInputMessage="1" showErrorMessage="1" sqref="E64" xr:uid="{00000000-0002-0000-0100-000008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86" hidden="1" customWidth="1"/>
    <col min="30" max="30" width="15.625" style="12" hidden="1" customWidth="1"/>
    <col min="31" max="31" width="6.5" style="12" hidden="1" customWidth="1"/>
    <col min="32" max="58" width="5.5" style="38" hidden="1" customWidth="1"/>
    <col min="59" max="62" width="8.125" style="12" hidden="1" customWidth="1"/>
    <col min="63" max="69" width="8.125" style="12" customWidth="1"/>
    <col min="70" max="88" width="5.125" style="12" customWidth="1"/>
    <col min="89" max="16384" width="5.125" style="12"/>
  </cols>
  <sheetData>
    <row r="1" spans="1:109" s="24" customFormat="1" ht="16.5" customHeight="1" x14ac:dyDescent="0.15">
      <c r="A1" s="71"/>
      <c r="C1" s="206" t="s">
        <v>567</v>
      </c>
      <c r="D1" s="207"/>
      <c r="E1" s="210"/>
      <c r="K1" s="457" t="s">
        <v>535</v>
      </c>
      <c r="L1" s="457"/>
      <c r="M1" s="457"/>
      <c r="N1" s="457"/>
      <c r="O1" s="457"/>
      <c r="R1" s="72"/>
      <c r="S1" s="72"/>
      <c r="AA1" s="386"/>
      <c r="AB1" s="386"/>
      <c r="AC1" s="38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209" t="s">
        <v>353</v>
      </c>
      <c r="E2" s="66" t="s">
        <v>505</v>
      </c>
      <c r="K2" s="470" t="s">
        <v>275</v>
      </c>
      <c r="L2" s="470"/>
      <c r="M2" s="470"/>
      <c r="N2" s="470"/>
      <c r="O2" s="470"/>
      <c r="Q2" s="67"/>
      <c r="R2" s="67"/>
      <c r="S2" s="67"/>
      <c r="AA2" s="386"/>
      <c r="AB2" s="386"/>
      <c r="AC2" s="38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263</v>
      </c>
      <c r="D3" s="29"/>
      <c r="E3" s="468" t="str">
        <f>IF(OR(E8&lt;&gt;"",E26&lt;&gt;"",E11=AC10),$AB$3,IF(OR(E7="",E49="",E55="",E58="",E10="",E13="",E16="",E19="",E22="",E25=""),"※選択項目に空欄があります。",CONCATENATE(T7,T34,T28,T31,T40,T43,T10,T49,T55,T58,T61,T13,T16,T19,T73,T76,T79,T82,T88,T22,T25)))</f>
        <v>※選択項目に空欄があります。</v>
      </c>
      <c r="F3" s="468"/>
      <c r="G3" s="468"/>
      <c r="H3" s="468"/>
      <c r="I3" s="469"/>
      <c r="J3" s="30"/>
      <c r="K3" s="467" t="s">
        <v>297</v>
      </c>
      <c r="L3" s="467"/>
      <c r="M3" s="467"/>
      <c r="N3" s="467"/>
      <c r="O3" s="467"/>
      <c r="P3" s="467"/>
      <c r="Q3" s="30"/>
      <c r="AA3" s="386" t="s">
        <v>532</v>
      </c>
      <c r="AB3" s="386"/>
      <c r="AC3" s="38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86"/>
      <c r="AB4" s="386"/>
      <c r="AC4" s="38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261</v>
      </c>
      <c r="D5" s="33"/>
      <c r="E5" s="34" t="s">
        <v>260</v>
      </c>
      <c r="F5" s="73"/>
      <c r="G5" s="73"/>
      <c r="H5" s="74"/>
      <c r="I5" s="463" t="s">
        <v>262</v>
      </c>
      <c r="J5" s="463"/>
      <c r="K5" s="463"/>
      <c r="L5" s="463"/>
      <c r="M5" s="463"/>
      <c r="N5" s="463"/>
      <c r="O5" s="463"/>
      <c r="P5" s="75"/>
      <c r="Q5" s="73"/>
      <c r="R5" s="34" t="s">
        <v>257</v>
      </c>
      <c r="S5" s="35"/>
      <c r="AA5" s="386"/>
      <c r="AB5" s="386"/>
      <c r="AC5" s="38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65"/>
      <c r="F6" s="465"/>
      <c r="G6" s="466"/>
      <c r="H6" s="380" t="str">
        <f>IF(OR(AND(R7="10-",ベース!R7=$AA$7),AND(R7=$AA$7,ベース!R7="10-")),$AC$8,"")</f>
        <v/>
      </c>
      <c r="I6" s="42"/>
      <c r="J6" s="42"/>
      <c r="K6" s="42"/>
      <c r="L6" s="42"/>
      <c r="M6" s="42"/>
      <c r="N6" s="42"/>
      <c r="O6" s="42"/>
      <c r="P6" s="43"/>
      <c r="Q6" s="42"/>
      <c r="R6" s="76"/>
      <c r="S6" s="77"/>
      <c r="T6" s="24"/>
      <c r="U6" s="24"/>
      <c r="AA6" s="386"/>
      <c r="AB6" s="386"/>
      <c r="AC6" s="38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272</v>
      </c>
      <c r="B7" s="29" t="s">
        <v>33</v>
      </c>
      <c r="C7" s="46" t="s">
        <v>244</v>
      </c>
      <c r="D7" s="47"/>
      <c r="E7" s="96" t="s">
        <v>282</v>
      </c>
      <c r="F7" s="37">
        <f>IF(E7="","",MATCH(E7,AF7:BB7,0))</f>
        <v>1</v>
      </c>
      <c r="H7" s="48" t="s">
        <v>276</v>
      </c>
      <c r="I7" s="38"/>
      <c r="J7" s="38"/>
      <c r="K7" s="38"/>
      <c r="L7" s="38"/>
      <c r="M7" s="38"/>
      <c r="N7" s="38"/>
      <c r="O7" s="38"/>
      <c r="P7" s="49"/>
      <c r="R7" s="32" t="str">
        <f>IF(F7="","",INDEX(AF8:BB8,1,F7))</f>
        <v>無記号</v>
      </c>
      <c r="S7" s="51"/>
      <c r="T7" s="37" t="str">
        <f>IF(R7="","",IF(R7="無記号","",R7))</f>
        <v/>
      </c>
      <c r="U7" s="37" t="str">
        <f>IF(F7="","",INDEX(AF8:BB8,1,F7))</f>
        <v>無記号</v>
      </c>
      <c r="AA7" s="386" t="s">
        <v>129</v>
      </c>
      <c r="AB7" s="386"/>
      <c r="AC7" s="386"/>
      <c r="AF7" s="38" t="s">
        <v>282</v>
      </c>
      <c r="AG7" s="38" t="s">
        <v>312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54" t="str">
        <f>IF(R7="10-",AD8,"")</f>
        <v/>
      </c>
      <c r="I8" s="455"/>
      <c r="J8" s="455"/>
      <c r="K8" s="455"/>
      <c r="L8" s="455"/>
      <c r="M8" s="455"/>
      <c r="N8" s="455"/>
      <c r="O8" s="455"/>
      <c r="P8" s="456"/>
      <c r="Q8" s="54"/>
      <c r="R8" s="80"/>
      <c r="S8" s="81"/>
      <c r="T8" s="24"/>
      <c r="U8" s="24"/>
      <c r="AA8" s="386" t="s">
        <v>424</v>
      </c>
      <c r="AB8" s="386" t="s">
        <v>425</v>
      </c>
      <c r="AC8" s="386" t="s">
        <v>421</v>
      </c>
      <c r="AD8" s="386" t="s">
        <v>883</v>
      </c>
      <c r="AF8" s="38" t="s">
        <v>129</v>
      </c>
      <c r="AG8" s="387" t="s">
        <v>313</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386"/>
      <c r="AB9" s="386"/>
      <c r="AC9" s="386"/>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889</v>
      </c>
      <c r="B10" s="29" t="s">
        <v>890</v>
      </c>
      <c r="C10" s="46" t="s">
        <v>250</v>
      </c>
      <c r="D10" s="47"/>
      <c r="E10" s="392"/>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388"/>
      <c r="AA10" s="386" t="s">
        <v>891</v>
      </c>
      <c r="AB10" s="386" t="s">
        <v>892</v>
      </c>
      <c r="AC10" s="386" t="s">
        <v>893</v>
      </c>
      <c r="AF10" s="38" t="s">
        <v>134</v>
      </c>
      <c r="AG10" s="38" t="s">
        <v>894</v>
      </c>
      <c r="AH10" s="38" t="s">
        <v>274</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386"/>
      <c r="AB11" s="386"/>
      <c r="AC11" s="386"/>
      <c r="AF11" s="390" t="s">
        <v>895</v>
      </c>
      <c r="AG11" s="390" t="s">
        <v>896</v>
      </c>
      <c r="AH11" s="37" t="s">
        <v>897</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65"/>
      <c r="F12" s="465"/>
      <c r="G12" s="466"/>
      <c r="H12" s="40"/>
      <c r="I12" s="42"/>
      <c r="J12" s="42"/>
      <c r="K12" s="42"/>
      <c r="L12" s="42"/>
      <c r="M12" s="42"/>
      <c r="N12" s="42"/>
      <c r="O12" s="42"/>
      <c r="P12" s="43"/>
      <c r="Q12" s="42"/>
      <c r="R12" s="76"/>
      <c r="S12" s="77"/>
      <c r="T12" s="24"/>
      <c r="U12" s="24"/>
      <c r="V12" s="24"/>
      <c r="W12" s="388"/>
      <c r="Y12" s="388"/>
      <c r="Z12" s="388"/>
      <c r="AA12" s="389"/>
      <c r="AB12" s="386"/>
      <c r="AC12" s="38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272</v>
      </c>
      <c r="B13" s="29" t="s">
        <v>27</v>
      </c>
      <c r="C13" s="46" t="s">
        <v>252</v>
      </c>
      <c r="D13" s="47"/>
      <c r="E13" s="95" t="s">
        <v>528</v>
      </c>
      <c r="F13" s="37">
        <f>IF(E13="","",MATCH(E13,AF13:BB13,0))</f>
        <v>1</v>
      </c>
      <c r="H13" s="47"/>
      <c r="P13" s="51"/>
      <c r="R13" s="32" t="str">
        <f>IF(F13="","",INDEX(AF14:BB14,1,F13))</f>
        <v>5</v>
      </c>
      <c r="S13" s="51"/>
      <c r="T13" s="37" t="str">
        <f>IF(R13="","",IF(R13="無記号","",R13))</f>
        <v>5</v>
      </c>
      <c r="U13" s="37" t="str">
        <f>IF(F13="","",INDEX(AF14:BB14,1,F13))</f>
        <v>5</v>
      </c>
      <c r="V13" s="37" t="str">
        <f>IF(U13="","",IF(U13="無記号","",U13))</f>
        <v>5</v>
      </c>
      <c r="W13" s="388"/>
      <c r="Y13" s="388"/>
      <c r="Z13" s="388"/>
      <c r="AA13" s="389"/>
      <c r="AB13" s="386"/>
      <c r="AC13" s="386"/>
      <c r="AF13" s="38" t="s">
        <v>533</v>
      </c>
      <c r="AG13" s="38" t="s">
        <v>534</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388"/>
      <c r="Y14" s="388"/>
      <c r="Z14" s="388"/>
      <c r="AA14" s="389"/>
      <c r="AB14" s="386"/>
      <c r="AC14" s="386"/>
      <c r="AF14" s="387" t="s">
        <v>267</v>
      </c>
      <c r="AG14" s="387" t="s">
        <v>268</v>
      </c>
      <c r="AH14" s="387"/>
      <c r="AI14" s="387"/>
      <c r="AJ14" s="387"/>
      <c r="AK14" s="387"/>
      <c r="AL14" s="387"/>
      <c r="AM14" s="387"/>
      <c r="AN14" s="387"/>
      <c r="AO14" s="387"/>
      <c r="AP14" s="387"/>
      <c r="AQ14" s="387"/>
      <c r="AR14" s="387"/>
      <c r="AS14" s="387"/>
      <c r="AT14" s="387"/>
      <c r="AU14" s="387"/>
      <c r="AV14" s="387"/>
      <c r="AW14" s="387"/>
      <c r="AX14" s="387"/>
      <c r="AY14" s="387"/>
      <c r="AZ14" s="387"/>
      <c r="BA14" s="387"/>
      <c r="BB14" s="387"/>
      <c r="BC14" s="38"/>
      <c r="BD14" s="38"/>
      <c r="BE14" s="38"/>
      <c r="BF14" s="38"/>
    </row>
    <row r="15" spans="1:109" s="37" customFormat="1" ht="16.5" customHeight="1" x14ac:dyDescent="0.15">
      <c r="A15" s="37">
        <v>4</v>
      </c>
      <c r="B15" s="24"/>
      <c r="C15" s="39"/>
      <c r="D15" s="40"/>
      <c r="E15" s="471" t="s">
        <v>131</v>
      </c>
      <c r="F15" s="471"/>
      <c r="G15" s="472"/>
      <c r="H15" s="40"/>
      <c r="I15" s="42"/>
      <c r="J15" s="42"/>
      <c r="K15" s="42"/>
      <c r="L15" s="42"/>
      <c r="M15" s="42"/>
      <c r="N15" s="42"/>
      <c r="O15" s="42"/>
      <c r="P15" s="43"/>
      <c r="Q15" s="42"/>
      <c r="R15" s="76"/>
      <c r="S15" s="77"/>
      <c r="T15" s="24"/>
      <c r="U15" s="24"/>
      <c r="V15" s="24"/>
      <c r="W15" s="388"/>
      <c r="Y15" s="388"/>
      <c r="Z15" s="388"/>
      <c r="AA15" s="389"/>
      <c r="AB15" s="386"/>
      <c r="AC15" s="386"/>
      <c r="AF15" s="387"/>
      <c r="AG15" s="387"/>
      <c r="AH15" s="387"/>
      <c r="AI15" s="387"/>
      <c r="AJ15" s="387"/>
      <c r="AK15" s="387"/>
      <c r="AL15" s="387"/>
      <c r="AM15" s="387"/>
      <c r="AN15" s="387"/>
      <c r="AO15" s="387"/>
      <c r="AP15" s="387"/>
      <c r="AQ15" s="387"/>
      <c r="AR15" s="387"/>
      <c r="AS15" s="387"/>
      <c r="AT15" s="387"/>
      <c r="AU15" s="387"/>
      <c r="AV15" s="387"/>
      <c r="AW15" s="387"/>
      <c r="AX15" s="387"/>
      <c r="AY15" s="387"/>
      <c r="AZ15" s="387"/>
      <c r="BA15" s="387"/>
      <c r="BB15" s="387"/>
      <c r="BC15" s="38"/>
      <c r="BD15" s="38"/>
      <c r="BE15" s="38"/>
      <c r="BF15" s="38"/>
    </row>
    <row r="16" spans="1:109" s="37" customFormat="1" ht="16.5" customHeight="1" x14ac:dyDescent="0.15">
      <c r="A16" s="78" t="s">
        <v>272</v>
      </c>
      <c r="B16" s="29" t="s">
        <v>44</v>
      </c>
      <c r="C16" s="46" t="s">
        <v>253</v>
      </c>
      <c r="D16" s="47"/>
      <c r="E16" s="222"/>
      <c r="F16" s="37" t="str">
        <f>IF(E16="","",MATCH(E16,AF16:BB16,0))</f>
        <v/>
      </c>
      <c r="H16" s="47"/>
      <c r="P16" s="51"/>
      <c r="R16" s="32" t="str">
        <f>IF(F16="","",INDEX(AF17:BB17,1,F16))</f>
        <v/>
      </c>
      <c r="S16" s="51"/>
      <c r="T16" s="37" t="str">
        <f>IF(R16="","",IF(R16="無記号","",R16))</f>
        <v/>
      </c>
      <c r="U16" s="37" t="str">
        <f>IF(F16="","",INDEX(AF17:BB17,1,F16))</f>
        <v/>
      </c>
      <c r="V16" s="37" t="str">
        <f>IF(U16="","",IF(U16="無記号","",U16))</f>
        <v/>
      </c>
      <c r="W16" s="388"/>
      <c r="Y16" s="388"/>
      <c r="Z16" s="388"/>
      <c r="AA16" s="389"/>
      <c r="AB16" s="386"/>
      <c r="AC16" s="386"/>
      <c r="AF16" s="38" t="s">
        <v>142</v>
      </c>
      <c r="AG16" s="38" t="s">
        <v>143</v>
      </c>
      <c r="AH16" s="38" t="s">
        <v>144</v>
      </c>
      <c r="AI16" s="38" t="s">
        <v>314</v>
      </c>
      <c r="AJ16" s="38" t="s">
        <v>315</v>
      </c>
      <c r="AK16" s="38" t="s">
        <v>316</v>
      </c>
      <c r="AL16" s="38" t="s">
        <v>317</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293</v>
      </c>
      <c r="D17" s="53"/>
      <c r="E17" s="84" t="str">
        <f>IF(AND(ベース!R28&lt;&gt;"V",OR(バルブ!R16="S",バルブ!R16="Z")),バルブ!$AD$17,IF(AND(ベース!R28="V",OR(バルブ!R16="NS",バルブ!R16="NZ")),バルブ!$AC$17,""))</f>
        <v/>
      </c>
      <c r="F17" s="54"/>
      <c r="G17" s="54"/>
      <c r="H17" s="53"/>
      <c r="I17" s="54"/>
      <c r="J17" s="54"/>
      <c r="K17" s="54"/>
      <c r="L17" s="54"/>
      <c r="M17" s="54"/>
      <c r="N17" s="54"/>
      <c r="O17" s="54"/>
      <c r="P17" s="55"/>
      <c r="Q17" s="54"/>
      <c r="R17" s="80"/>
      <c r="S17" s="81"/>
      <c r="T17" s="24"/>
      <c r="U17" s="24"/>
      <c r="V17" s="24"/>
      <c r="W17" s="388"/>
      <c r="Y17" s="388"/>
      <c r="Z17" s="388"/>
      <c r="AA17" s="389" t="s">
        <v>529</v>
      </c>
      <c r="AB17" s="386" t="s">
        <v>129</v>
      </c>
      <c r="AC17" s="389" t="s">
        <v>530</v>
      </c>
      <c r="AD17" s="389" t="s">
        <v>531</v>
      </c>
      <c r="AF17" s="38" t="s">
        <v>129</v>
      </c>
      <c r="AG17" s="387" t="s">
        <v>48</v>
      </c>
      <c r="AH17" s="387" t="s">
        <v>319</v>
      </c>
      <c r="AI17" s="38" t="s">
        <v>26</v>
      </c>
      <c r="AJ17" s="38" t="s">
        <v>321</v>
      </c>
      <c r="AK17" s="38" t="s">
        <v>322</v>
      </c>
      <c r="AL17" s="38" t="s">
        <v>323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65"/>
      <c r="F18" s="465"/>
      <c r="G18" s="466"/>
      <c r="H18" s="40"/>
      <c r="I18" s="42"/>
      <c r="J18" s="42"/>
      <c r="K18" s="42"/>
      <c r="L18" s="42"/>
      <c r="M18" s="42"/>
      <c r="N18" s="42"/>
      <c r="O18" s="42"/>
      <c r="P18" s="43"/>
      <c r="Q18" s="42"/>
      <c r="R18" s="76"/>
      <c r="S18" s="77"/>
      <c r="T18" s="24"/>
      <c r="U18" s="24"/>
      <c r="V18" s="24"/>
      <c r="W18" s="388"/>
      <c r="Y18" s="388"/>
      <c r="Z18" s="388"/>
      <c r="AA18" s="389"/>
      <c r="AB18" s="386"/>
      <c r="AC18" s="386"/>
      <c r="AF18" s="387"/>
      <c r="AG18" s="387"/>
      <c r="AH18" s="387"/>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272</v>
      </c>
      <c r="B19" s="29" t="s">
        <v>45</v>
      </c>
      <c r="C19" s="46" t="s">
        <v>291</v>
      </c>
      <c r="D19" s="47"/>
      <c r="E19" s="205" t="s">
        <v>255</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388"/>
      <c r="Y19" s="388"/>
      <c r="Z19" s="388"/>
      <c r="AA19" s="389"/>
      <c r="AB19" s="386"/>
      <c r="AC19" s="386"/>
      <c r="AF19" s="38" t="s">
        <v>255</v>
      </c>
      <c r="AG19" s="38" t="s">
        <v>152</v>
      </c>
      <c r="AH19" s="38" t="s">
        <v>661</v>
      </c>
      <c r="AI19" s="38" t="s">
        <v>153</v>
      </c>
      <c r="AJ19" s="38" t="s">
        <v>662</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335" t="s">
        <v>681</v>
      </c>
      <c r="F20" s="54"/>
      <c r="G20" s="54"/>
      <c r="H20" s="53"/>
      <c r="I20" s="54"/>
      <c r="J20" s="54"/>
      <c r="K20" s="54"/>
      <c r="L20" s="54"/>
      <c r="M20" s="54"/>
      <c r="N20" s="54"/>
      <c r="O20" s="54"/>
      <c r="P20" s="55"/>
      <c r="Q20" s="54"/>
      <c r="R20" s="80"/>
      <c r="S20" s="81"/>
      <c r="T20" s="24"/>
      <c r="U20" s="24"/>
      <c r="V20" s="24"/>
      <c r="W20" s="388"/>
      <c r="Y20" s="388"/>
      <c r="Z20" s="388"/>
      <c r="AA20" s="389"/>
      <c r="AB20" s="386"/>
      <c r="AC20" s="386"/>
      <c r="AF20" s="38" t="s">
        <v>129</v>
      </c>
      <c r="AG20" s="387" t="s">
        <v>37</v>
      </c>
      <c r="AH20" s="37" t="s">
        <v>38</v>
      </c>
      <c r="AI20" s="387" t="s">
        <v>39</v>
      </c>
      <c r="AJ20" s="38" t="s">
        <v>331</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65"/>
      <c r="F21" s="465"/>
      <c r="G21" s="466"/>
      <c r="H21" s="40"/>
      <c r="I21" s="42"/>
      <c r="J21" s="42"/>
      <c r="K21" s="42"/>
      <c r="L21" s="42"/>
      <c r="M21" s="42"/>
      <c r="N21" s="42"/>
      <c r="O21" s="42"/>
      <c r="P21" s="43"/>
      <c r="Q21" s="42"/>
      <c r="R21" s="76"/>
      <c r="S21" s="77"/>
      <c r="T21" s="24"/>
      <c r="U21" s="24"/>
      <c r="V21" s="24"/>
      <c r="W21" s="388"/>
      <c r="X21" s="388"/>
      <c r="Y21" s="388"/>
      <c r="Z21" s="388"/>
      <c r="AA21" s="389"/>
      <c r="AB21" s="389"/>
      <c r="AC21" s="386"/>
    </row>
    <row r="22" spans="1:58" s="37" customFormat="1" ht="16.5" customHeight="1" x14ac:dyDescent="0.15">
      <c r="A22" s="78" t="s">
        <v>272</v>
      </c>
      <c r="B22" s="29" t="s">
        <v>26</v>
      </c>
      <c r="C22" s="46" t="s">
        <v>254</v>
      </c>
      <c r="D22" s="47"/>
      <c r="E22" s="205" t="s">
        <v>256</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86"/>
      <c r="AB22" s="386"/>
      <c r="AC22" s="386"/>
      <c r="AF22" s="38" t="s">
        <v>256</v>
      </c>
      <c r="AG22" s="38" t="s">
        <v>145</v>
      </c>
      <c r="AH22" s="38" t="s">
        <v>502</v>
      </c>
      <c r="AI22" s="38" t="s">
        <v>503</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4" t="str">
        <f>IF(OR(R22="B",R22="H"),$AA$23,"")</f>
        <v/>
      </c>
      <c r="F23" s="54"/>
      <c r="G23" s="54"/>
      <c r="H23" s="53"/>
      <c r="I23" s="54"/>
      <c r="J23" s="54"/>
      <c r="K23" s="54"/>
      <c r="L23" s="54"/>
      <c r="M23" s="54"/>
      <c r="N23" s="54"/>
      <c r="O23" s="54"/>
      <c r="P23" s="55"/>
      <c r="Q23" s="54"/>
      <c r="R23" s="54"/>
      <c r="S23" s="55"/>
      <c r="AA23" s="386" t="s">
        <v>793</v>
      </c>
      <c r="AB23" s="386"/>
      <c r="AC23" s="386"/>
      <c r="AF23" s="38" t="s">
        <v>129</v>
      </c>
      <c r="AG23" s="387" t="s">
        <v>35</v>
      </c>
      <c r="AH23" s="387" t="s">
        <v>43</v>
      </c>
      <c r="AI23" s="387" t="s">
        <v>41</v>
      </c>
      <c r="AJ23" s="387"/>
      <c r="AK23" s="387"/>
      <c r="AL23" s="387"/>
      <c r="AM23" s="387"/>
      <c r="AN23" s="387"/>
      <c r="AO23" s="387"/>
      <c r="AP23" s="387"/>
      <c r="AQ23" s="387"/>
      <c r="AR23" s="387"/>
      <c r="AS23" s="387"/>
      <c r="AT23" s="387"/>
      <c r="AU23" s="387"/>
      <c r="AV23" s="387"/>
      <c r="AW23" s="387"/>
      <c r="AX23" s="387"/>
      <c r="AY23" s="387"/>
      <c r="AZ23" s="387"/>
      <c r="BA23" s="387"/>
      <c r="BB23" s="387"/>
      <c r="BC23" s="387"/>
      <c r="BD23" s="387"/>
      <c r="BE23" s="38"/>
      <c r="BF23" s="38"/>
    </row>
    <row r="24" spans="1:58" s="37" customFormat="1" ht="16.5" customHeight="1" x14ac:dyDescent="0.15">
      <c r="A24" s="37">
        <v>7</v>
      </c>
      <c r="C24" s="39"/>
      <c r="D24" s="40"/>
      <c r="E24" s="465"/>
      <c r="F24" s="465"/>
      <c r="G24" s="466"/>
      <c r="H24" s="40"/>
      <c r="I24" s="42"/>
      <c r="J24" s="42"/>
      <c r="K24" s="42"/>
      <c r="L24" s="42"/>
      <c r="M24" s="42"/>
      <c r="N24" s="42"/>
      <c r="O24" s="42"/>
      <c r="P24" s="43"/>
      <c r="Q24" s="42"/>
      <c r="R24" s="42"/>
      <c r="S24" s="43"/>
      <c r="AA24" s="386"/>
      <c r="AB24" s="386"/>
      <c r="AC24" s="38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272</v>
      </c>
      <c r="B25" s="33" t="s">
        <v>154</v>
      </c>
      <c r="C25" s="46" t="s">
        <v>292</v>
      </c>
      <c r="D25" s="47"/>
      <c r="E25" s="96" t="s">
        <v>147</v>
      </c>
      <c r="F25" s="37">
        <f>IF(E25="","",MATCH(E25,AF25:BB25,0))</f>
        <v>1</v>
      </c>
      <c r="H25" s="48" t="s">
        <v>279</v>
      </c>
      <c r="P25" s="51"/>
      <c r="R25" s="32" t="str">
        <f>IF(F25="","",INDEX(AF26:BB26,1,F25))</f>
        <v>無記号</v>
      </c>
      <c r="S25" s="51"/>
      <c r="T25" s="37" t="str">
        <f>IF(R25="","",IF(R25="無記号","",R25))</f>
        <v/>
      </c>
      <c r="U25" s="37" t="str">
        <f>IF(F25="","",INDEX(AF26:BB26,1,F25))</f>
        <v>無記号</v>
      </c>
      <c r="V25" s="37" t="str">
        <f>IF(U25="","",IF(U25="無記号","",U25))</f>
        <v/>
      </c>
      <c r="AA25" s="386"/>
      <c r="AB25" s="386"/>
      <c r="AC25" s="386"/>
      <c r="AF25" s="38" t="s">
        <v>147</v>
      </c>
      <c r="AG25" s="38" t="s">
        <v>148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277</v>
      </c>
      <c r="D26" s="53"/>
      <c r="E26" s="396" t="str">
        <f>IF(AND(OR(R10="1",R10="■"),R25="-X90"),$AB$26,"")</f>
        <v/>
      </c>
      <c r="F26" s="54"/>
      <c r="G26" s="54"/>
      <c r="H26" s="86" t="s">
        <v>278</v>
      </c>
      <c r="I26" s="54"/>
      <c r="J26" s="54"/>
      <c r="K26" s="54"/>
      <c r="L26" s="54"/>
      <c r="M26" s="54"/>
      <c r="N26" s="54"/>
      <c r="O26" s="54"/>
      <c r="P26" s="55"/>
      <c r="Q26" s="54"/>
      <c r="R26" s="80"/>
      <c r="S26" s="81"/>
      <c r="T26" s="24"/>
      <c r="U26" s="24"/>
      <c r="AA26" s="386" t="s">
        <v>426</v>
      </c>
      <c r="AB26" s="386" t="s">
        <v>902</v>
      </c>
      <c r="AC26" s="386"/>
      <c r="AF26" s="38" t="s">
        <v>129</v>
      </c>
      <c r="AG26" s="390" t="s">
        <v>327</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86"/>
      <c r="AB27" s="386"/>
      <c r="AC27" s="38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35</v>
      </c>
      <c r="C28" s="38" t="s">
        <v>32</v>
      </c>
      <c r="E28" s="12"/>
      <c r="R28" s="24" t="s">
        <v>49</v>
      </c>
      <c r="S28" s="24"/>
      <c r="T28" s="37" t="str">
        <f>IF(R28="","",IF(R28="無記号","",R28))</f>
        <v>SY</v>
      </c>
      <c r="U28" s="24" t="s">
        <v>49</v>
      </c>
      <c r="V28" s="37" t="str">
        <f>IF(U28="","",IF(U28="無記号","",U28))</f>
        <v>SY</v>
      </c>
      <c r="AA28" s="386"/>
      <c r="AB28" s="386"/>
      <c r="AC28" s="38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86"/>
      <c r="AB29" s="386"/>
      <c r="AC29" s="38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86"/>
      <c r="AB30" s="386"/>
      <c r="AC30" s="38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36</v>
      </c>
      <c r="C31" s="38" t="s">
        <v>34</v>
      </c>
      <c r="E31" s="12"/>
      <c r="R31" s="24">
        <v>5</v>
      </c>
      <c r="S31" s="24"/>
      <c r="T31" s="37">
        <f>IF(R31="","",IF(R31="無記号","",R31))</f>
        <v>5</v>
      </c>
      <c r="U31" s="24">
        <v>3</v>
      </c>
      <c r="V31" s="37">
        <f>IF(U31="","",IF(U31="無記号","",U31))</f>
        <v>3</v>
      </c>
      <c r="AA31" s="386"/>
      <c r="AB31" s="386"/>
      <c r="AC31" s="38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86"/>
      <c r="AB32" s="386"/>
      <c r="AC32" s="38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86"/>
      <c r="AB33" s="386"/>
      <c r="AC33" s="386"/>
      <c r="AF33" s="38"/>
      <c r="AG33" s="387"/>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86"/>
      <c r="AB34" s="386"/>
      <c r="AC34" s="38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86"/>
      <c r="AB35" s="386"/>
      <c r="AC35" s="38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287</v>
      </c>
      <c r="D39" s="40"/>
      <c r="E39" s="88"/>
      <c r="F39" s="42"/>
      <c r="G39" s="42"/>
      <c r="H39" s="40"/>
      <c r="I39" s="42"/>
      <c r="J39" s="42"/>
      <c r="K39" s="42"/>
      <c r="L39" s="42"/>
      <c r="M39" s="42"/>
      <c r="N39" s="42"/>
      <c r="O39" s="42"/>
      <c r="P39" s="43"/>
      <c r="Q39" s="42"/>
      <c r="R39" s="76"/>
      <c r="S39" s="77"/>
      <c r="T39" s="24"/>
      <c r="U39" s="24"/>
      <c r="V39" s="24"/>
      <c r="AA39" s="386"/>
      <c r="AB39" s="386"/>
      <c r="AC39" s="38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272</v>
      </c>
      <c r="B40" s="29" t="s">
        <v>37</v>
      </c>
      <c r="C40" s="46" t="s">
        <v>249</v>
      </c>
      <c r="D40" s="47"/>
      <c r="E40" s="89" t="s">
        <v>289</v>
      </c>
      <c r="H40" s="47"/>
      <c r="P40" s="51"/>
      <c r="R40" s="32" t="s">
        <v>150</v>
      </c>
      <c r="S40" s="51"/>
      <c r="T40" s="37" t="s">
        <v>150</v>
      </c>
      <c r="U40" s="37" t="s">
        <v>150</v>
      </c>
      <c r="V40" s="37" t="s">
        <v>150</v>
      </c>
      <c r="AA40" s="386"/>
      <c r="AB40" s="386"/>
      <c r="AC40" s="38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86"/>
      <c r="AB41" s="386"/>
      <c r="AC41" s="38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86"/>
      <c r="AB42" s="386"/>
      <c r="AC42" s="38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38</v>
      </c>
      <c r="C43" s="38" t="s">
        <v>50</v>
      </c>
      <c r="E43" s="12"/>
      <c r="R43" s="24">
        <v>0</v>
      </c>
      <c r="S43" s="24"/>
      <c r="T43" s="37">
        <f>IF(R43="","",IF(R43="無記号","",R43))</f>
        <v>0</v>
      </c>
      <c r="U43" s="24">
        <v>3</v>
      </c>
      <c r="V43" s="37">
        <f>IF(U43="","",IF(U43="無記号","",U43))</f>
        <v>3</v>
      </c>
      <c r="AA43" s="386"/>
      <c r="AB43" s="386"/>
      <c r="AC43" s="38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86"/>
      <c r="AB44" s="386"/>
      <c r="AC44" s="38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86"/>
      <c r="AB45" s="386"/>
      <c r="AC45" s="38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272</v>
      </c>
      <c r="B46" s="29" t="s">
        <v>39</v>
      </c>
      <c r="C46" s="46"/>
      <c r="D46" s="47"/>
      <c r="E46" s="89"/>
      <c r="G46" s="51"/>
      <c r="H46" s="47"/>
      <c r="L46" s="58"/>
      <c r="P46" s="51"/>
      <c r="R46" s="32" t="s">
        <v>285</v>
      </c>
      <c r="S46" s="51"/>
      <c r="T46" s="37" t="s">
        <v>285</v>
      </c>
      <c r="U46" s="37" t="s">
        <v>285</v>
      </c>
      <c r="V46" s="37" t="s">
        <v>285</v>
      </c>
      <c r="AA46" s="386"/>
      <c r="AB46" s="386"/>
      <c r="AC46" s="386"/>
      <c r="AF46" s="38" t="s">
        <v>134</v>
      </c>
      <c r="AG46" s="38" t="s">
        <v>328</v>
      </c>
      <c r="AH46" s="38" t="s">
        <v>274</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86"/>
      <c r="AB47" s="386"/>
      <c r="AC47" s="386"/>
      <c r="AF47" s="390" t="s">
        <v>329</v>
      </c>
      <c r="AG47" s="390" t="s">
        <v>330</v>
      </c>
      <c r="AH47" s="37" t="s">
        <v>331</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288</v>
      </c>
      <c r="D48" s="40"/>
      <c r="E48" s="90"/>
      <c r="F48" s="42"/>
      <c r="G48" s="43"/>
      <c r="H48" s="40"/>
      <c r="I48" s="42"/>
      <c r="J48" s="42"/>
      <c r="K48" s="42"/>
      <c r="L48" s="42"/>
      <c r="M48" s="42"/>
      <c r="N48" s="42"/>
      <c r="O48" s="42"/>
      <c r="P48" s="43"/>
      <c r="Q48" s="42"/>
      <c r="R48" s="76"/>
      <c r="S48" s="77"/>
      <c r="T48" s="24"/>
      <c r="U48" s="24"/>
      <c r="V48" s="24"/>
      <c r="AA48" s="386"/>
      <c r="AB48" s="386"/>
      <c r="AC48" s="38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272</v>
      </c>
      <c r="B49" s="29" t="s">
        <v>40</v>
      </c>
      <c r="C49" s="46" t="s">
        <v>51</v>
      </c>
      <c r="D49" s="47"/>
      <c r="E49" s="93" t="s">
        <v>290</v>
      </c>
      <c r="F49" s="37" t="e">
        <f>IF(E49="","",MATCH(E49,AF49:BB49,0))</f>
        <v>#N/A</v>
      </c>
      <c r="G49" s="51"/>
      <c r="H49" s="47"/>
      <c r="L49" s="58"/>
      <c r="P49" s="51"/>
      <c r="R49" s="32" t="s">
        <v>286</v>
      </c>
      <c r="S49" s="51"/>
      <c r="T49" s="37" t="s">
        <v>286</v>
      </c>
      <c r="U49" s="37" t="s">
        <v>286</v>
      </c>
      <c r="V49" s="37" t="s">
        <v>286</v>
      </c>
      <c r="W49" s="391"/>
      <c r="X49" s="391"/>
      <c r="Y49" s="391"/>
      <c r="Z49" s="391"/>
      <c r="AA49" s="389"/>
      <c r="AB49" s="389"/>
      <c r="AC49" s="389"/>
      <c r="AF49" s="38" t="s">
        <v>136</v>
      </c>
      <c r="AG49" s="38" t="s">
        <v>137</v>
      </c>
      <c r="AH49" s="38" t="s">
        <v>274</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388"/>
      <c r="Z50" s="388"/>
      <c r="AA50" s="389"/>
      <c r="AB50" s="386"/>
      <c r="AC50" s="389"/>
      <c r="AF50" s="38" t="s">
        <v>129</v>
      </c>
      <c r="AG50" s="387" t="s">
        <v>48</v>
      </c>
      <c r="AH50" s="37" t="s">
        <v>331</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288</v>
      </c>
      <c r="D51" s="40"/>
      <c r="E51" s="90"/>
      <c r="F51" s="42"/>
      <c r="G51" s="43"/>
      <c r="H51" s="40"/>
      <c r="I51" s="42"/>
      <c r="J51" s="42"/>
      <c r="K51" s="42"/>
      <c r="L51" s="42"/>
      <c r="M51" s="42"/>
      <c r="N51" s="42"/>
      <c r="O51" s="42"/>
      <c r="P51" s="43"/>
      <c r="Q51" s="42"/>
      <c r="R51" s="76"/>
      <c r="S51" s="77"/>
      <c r="T51" s="24"/>
      <c r="U51" s="24"/>
      <c r="V51" s="24"/>
      <c r="W51" s="388"/>
      <c r="Z51" s="388"/>
      <c r="AA51" s="389"/>
      <c r="AB51" s="386"/>
      <c r="AC51" s="389"/>
      <c r="AF51" s="387"/>
      <c r="AG51" s="387"/>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272</v>
      </c>
      <c r="B52" s="29" t="s">
        <v>41</v>
      </c>
      <c r="C52" s="46" t="s">
        <v>237</v>
      </c>
      <c r="D52" s="47"/>
      <c r="E52" s="93" t="s">
        <v>290</v>
      </c>
      <c r="F52" s="37" t="e">
        <f>IF(E52="","",MATCH(E52,AF52:BB52,0))</f>
        <v>#N/A</v>
      </c>
      <c r="G52" s="51"/>
      <c r="H52" s="47"/>
      <c r="P52" s="51"/>
      <c r="R52" s="32" t="s">
        <v>286</v>
      </c>
      <c r="S52" s="51"/>
      <c r="T52" s="37" t="s">
        <v>286</v>
      </c>
      <c r="U52" s="37" t="s">
        <v>286</v>
      </c>
      <c r="V52" s="37" t="s">
        <v>286</v>
      </c>
      <c r="W52" s="388"/>
      <c r="AA52" s="389"/>
      <c r="AB52" s="386"/>
      <c r="AC52" s="386"/>
      <c r="AF52" s="38" t="s">
        <v>332</v>
      </c>
      <c r="AG52" s="38" t="s">
        <v>135</v>
      </c>
      <c r="AH52" s="38" t="s">
        <v>274</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417</v>
      </c>
      <c r="D53" s="53"/>
      <c r="E53" s="85"/>
      <c r="F53" s="54"/>
      <c r="G53" s="55"/>
      <c r="H53" s="53"/>
      <c r="I53" s="54"/>
      <c r="J53" s="54"/>
      <c r="K53" s="54"/>
      <c r="L53" s="54"/>
      <c r="M53" s="54"/>
      <c r="N53" s="54"/>
      <c r="O53" s="54"/>
      <c r="P53" s="55"/>
      <c r="Q53" s="54"/>
      <c r="R53" s="80"/>
      <c r="S53" s="81"/>
      <c r="T53" s="24"/>
      <c r="U53" s="24"/>
      <c r="V53" s="24"/>
      <c r="W53" s="388"/>
      <c r="AA53" s="389"/>
      <c r="AB53" s="386"/>
      <c r="AC53" s="386"/>
      <c r="AF53" s="38" t="s">
        <v>129</v>
      </c>
      <c r="AG53" s="38" t="s">
        <v>41</v>
      </c>
      <c r="AH53" s="37" t="s">
        <v>331</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288</v>
      </c>
      <c r="D54" s="40"/>
      <c r="E54" s="90"/>
      <c r="F54" s="42"/>
      <c r="G54" s="43"/>
      <c r="H54" s="40"/>
      <c r="I54" s="42"/>
      <c r="J54" s="42"/>
      <c r="K54" s="42"/>
      <c r="L54" s="42"/>
      <c r="M54" s="42"/>
      <c r="N54" s="42"/>
      <c r="O54" s="42"/>
      <c r="P54" s="43"/>
      <c r="Q54" s="42"/>
      <c r="R54" s="76"/>
      <c r="S54" s="77"/>
      <c r="T54" s="24"/>
      <c r="U54" s="24"/>
      <c r="V54" s="24"/>
      <c r="W54" s="388"/>
      <c r="AA54" s="389"/>
      <c r="AB54" s="386"/>
      <c r="AC54" s="38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272</v>
      </c>
      <c r="B55" s="29" t="s">
        <v>42</v>
      </c>
      <c r="C55" s="46" t="s">
        <v>251</v>
      </c>
      <c r="D55" s="47"/>
      <c r="E55" s="93" t="s">
        <v>290</v>
      </c>
      <c r="F55" s="37" t="e">
        <f>IF(E55="","",MATCH(E55,AF55:BB55,0))</f>
        <v>#N/A</v>
      </c>
      <c r="G55" s="51"/>
      <c r="H55" s="47"/>
      <c r="P55" s="51"/>
      <c r="R55" s="32" t="s">
        <v>286</v>
      </c>
      <c r="S55" s="51"/>
      <c r="T55" s="37" t="s">
        <v>286</v>
      </c>
      <c r="U55" s="37" t="s">
        <v>286</v>
      </c>
      <c r="V55" s="37" t="s">
        <v>286</v>
      </c>
      <c r="W55" s="388"/>
      <c r="Y55" s="388"/>
      <c r="Z55" s="388"/>
      <c r="AA55" s="389"/>
      <c r="AB55" s="386"/>
      <c r="AC55" s="386"/>
      <c r="AF55" s="38" t="s">
        <v>140</v>
      </c>
      <c r="AG55" s="38" t="s">
        <v>139</v>
      </c>
      <c r="AH55" s="38" t="s">
        <v>138</v>
      </c>
      <c r="AI55" s="38" t="s">
        <v>274</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388"/>
      <c r="Y56" s="388"/>
      <c r="Z56" s="388"/>
      <c r="AA56" s="389"/>
      <c r="AB56" s="386"/>
      <c r="AC56" s="386"/>
      <c r="AF56" s="38" t="s">
        <v>129</v>
      </c>
      <c r="AG56" s="38" t="s">
        <v>35</v>
      </c>
      <c r="AH56" s="38" t="s">
        <v>43</v>
      </c>
      <c r="AI56" s="37" t="s">
        <v>331</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288</v>
      </c>
      <c r="D57" s="40"/>
      <c r="E57" s="90"/>
      <c r="F57" s="42"/>
      <c r="G57" s="43"/>
      <c r="H57" s="40"/>
      <c r="I57" s="42"/>
      <c r="J57" s="42"/>
      <c r="K57" s="42"/>
      <c r="L57" s="42"/>
      <c r="M57" s="42"/>
      <c r="N57" s="42"/>
      <c r="O57" s="42"/>
      <c r="P57" s="43"/>
      <c r="Q57" s="42"/>
      <c r="R57" s="76"/>
      <c r="S57" s="77"/>
      <c r="T57" s="24"/>
      <c r="U57" s="24"/>
      <c r="V57" s="24"/>
      <c r="W57" s="388"/>
      <c r="Y57" s="388"/>
      <c r="Z57" s="388"/>
      <c r="AA57" s="389"/>
      <c r="AB57" s="386"/>
      <c r="AC57" s="38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43</v>
      </c>
      <c r="C58" s="46" t="s">
        <v>52</v>
      </c>
      <c r="D58" s="47"/>
      <c r="E58" s="93" t="s">
        <v>290</v>
      </c>
      <c r="F58" s="37" t="e">
        <f>IF(E58="","",MATCH(E58,AF58:BB58,0))</f>
        <v>#N/A</v>
      </c>
      <c r="G58" s="51"/>
      <c r="H58" s="47"/>
      <c r="P58" s="51"/>
      <c r="R58" s="32" t="s">
        <v>286</v>
      </c>
      <c r="S58" s="51"/>
      <c r="T58" s="37" t="s">
        <v>286</v>
      </c>
      <c r="U58" s="37" t="s">
        <v>286</v>
      </c>
      <c r="V58" s="37" t="s">
        <v>286</v>
      </c>
      <c r="W58" s="388"/>
      <c r="Y58" s="388"/>
      <c r="Z58" s="388"/>
      <c r="AA58" s="389"/>
      <c r="AB58" s="386"/>
      <c r="AC58" s="386"/>
      <c r="AF58" s="38" t="s">
        <v>98</v>
      </c>
      <c r="AG58" s="38" t="s">
        <v>141</v>
      </c>
      <c r="AH58" s="38" t="s">
        <v>274</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388"/>
      <c r="Y59" s="388"/>
      <c r="Z59" s="388"/>
      <c r="AA59" s="389"/>
      <c r="AB59" s="386"/>
      <c r="AC59" s="386"/>
      <c r="AF59" s="38" t="s">
        <v>129</v>
      </c>
      <c r="AG59" s="38" t="s">
        <v>154</v>
      </c>
      <c r="AH59" s="37" t="s">
        <v>331</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388"/>
      <c r="Y60" s="388"/>
      <c r="Z60" s="388"/>
      <c r="AA60" s="389"/>
      <c r="AB60" s="386"/>
      <c r="AC60" s="38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149</v>
      </c>
      <c r="S61" s="24"/>
      <c r="T61" s="37" t="s">
        <v>149</v>
      </c>
      <c r="U61" s="24" t="s">
        <v>149</v>
      </c>
      <c r="V61" s="37" t="s">
        <v>149</v>
      </c>
      <c r="W61" s="388"/>
      <c r="Y61" s="388"/>
      <c r="Z61" s="388"/>
      <c r="AA61" s="389"/>
      <c r="AB61" s="386"/>
      <c r="AC61" s="38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388"/>
      <c r="Y62" s="388"/>
      <c r="Z62" s="388"/>
      <c r="AA62" s="389"/>
      <c r="AB62" s="386"/>
      <c r="AC62" s="38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388"/>
      <c r="Y72" s="388"/>
      <c r="Z72" s="388"/>
      <c r="AA72" s="389"/>
      <c r="AB72" s="386"/>
      <c r="AC72" s="386"/>
      <c r="AF72" s="38"/>
      <c r="AG72" s="387"/>
      <c r="AH72" s="387"/>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46</v>
      </c>
      <c r="C73" s="38" t="s">
        <v>53</v>
      </c>
      <c r="E73" s="12"/>
      <c r="F73" s="37" t="str">
        <f>IF(E73="","",MATCH(E73,AF73:BB73,0))</f>
        <v/>
      </c>
      <c r="R73" s="24">
        <v>1</v>
      </c>
      <c r="S73" s="24"/>
      <c r="T73" s="37">
        <f>IF(R73="","",IF(R73="無記号","",R73))</f>
        <v>1</v>
      </c>
      <c r="U73" s="24">
        <v>1</v>
      </c>
      <c r="V73" s="37">
        <f>IF(U73="","",IF(U73="無記号","",U73))</f>
        <v>1</v>
      </c>
      <c r="W73" s="388"/>
      <c r="Y73" s="388"/>
      <c r="Z73" s="388"/>
      <c r="AA73" s="389"/>
      <c r="AB73" s="386"/>
      <c r="AC73" s="38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388"/>
      <c r="Y74" s="388"/>
      <c r="Z74" s="388"/>
      <c r="AA74" s="389"/>
      <c r="AB74" s="389"/>
      <c r="AC74" s="38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388"/>
      <c r="Y75" s="388"/>
      <c r="Z75" s="388"/>
      <c r="AA75" s="389"/>
      <c r="AB75" s="389"/>
      <c r="AC75" s="38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149</v>
      </c>
      <c r="V76" s="37" t="str">
        <f>IF(U76="","",IF(U76="無記号","",U76))</f>
        <v>-</v>
      </c>
      <c r="W76" s="388"/>
      <c r="Y76" s="388"/>
      <c r="Z76" s="388"/>
      <c r="AA76" s="389"/>
      <c r="AB76" s="389"/>
      <c r="AC76" s="386"/>
      <c r="BC76" s="38"/>
      <c r="BD76" s="38"/>
      <c r="BE76" s="38"/>
      <c r="BF76" s="38"/>
    </row>
    <row r="77" spans="1:58" s="37" customFormat="1" ht="16.5" hidden="1" customHeight="1" x14ac:dyDescent="0.15">
      <c r="A77" s="71"/>
      <c r="B77" s="24"/>
      <c r="C77" s="38"/>
      <c r="E77" s="12"/>
      <c r="R77" s="24"/>
      <c r="S77" s="24"/>
      <c r="T77" s="24"/>
      <c r="U77" s="24"/>
      <c r="V77" s="24"/>
      <c r="W77" s="388"/>
      <c r="Y77" s="388"/>
      <c r="Z77" s="388"/>
      <c r="AA77" s="389"/>
      <c r="AB77" s="389"/>
      <c r="AC77" s="386"/>
      <c r="BC77" s="38"/>
      <c r="BD77" s="38"/>
      <c r="BE77" s="38"/>
      <c r="BF77" s="38"/>
    </row>
    <row r="78" spans="1:58" s="37" customFormat="1" ht="16.5" hidden="1" customHeight="1" x14ac:dyDescent="0.15">
      <c r="A78" s="71"/>
      <c r="B78" s="24"/>
      <c r="C78" s="38"/>
      <c r="E78" s="12"/>
      <c r="R78" s="24"/>
      <c r="S78" s="24"/>
      <c r="T78" s="24"/>
      <c r="U78" s="24"/>
      <c r="V78" s="24"/>
      <c r="W78" s="388"/>
      <c r="Y78" s="388"/>
      <c r="Z78" s="388"/>
      <c r="AA78" s="389"/>
      <c r="AB78" s="389"/>
      <c r="AC78" s="386"/>
      <c r="AF78" s="387"/>
      <c r="AG78" s="387"/>
      <c r="AH78" s="387"/>
      <c r="AI78" s="387"/>
      <c r="AJ78" s="387"/>
      <c r="AK78" s="387"/>
      <c r="AL78" s="387"/>
      <c r="AM78" s="387"/>
      <c r="AN78" s="387"/>
      <c r="AO78" s="387"/>
      <c r="AP78" s="387"/>
      <c r="AQ78" s="387"/>
      <c r="AR78" s="387"/>
      <c r="AS78" s="387"/>
      <c r="AT78" s="387"/>
      <c r="AU78" s="387"/>
      <c r="AV78" s="38"/>
      <c r="AW78" s="38"/>
      <c r="AX78" s="38"/>
      <c r="AY78" s="38"/>
      <c r="AZ78" s="38"/>
      <c r="BA78" s="38"/>
      <c r="BB78" s="38"/>
      <c r="BC78" s="38"/>
      <c r="BD78" s="38"/>
      <c r="BE78" s="38"/>
      <c r="BF78" s="38"/>
    </row>
    <row r="79" spans="1:58" s="37" customFormat="1" ht="16.5" hidden="1" customHeight="1" x14ac:dyDescent="0.15">
      <c r="A79" s="71"/>
      <c r="B79" s="59" t="s">
        <v>47</v>
      </c>
      <c r="C79" s="38" t="s">
        <v>54</v>
      </c>
      <c r="E79" s="12" t="s">
        <v>151</v>
      </c>
      <c r="F79" s="37">
        <f>IF(E79="","",MATCH(E79,AF79:BB79,0))</f>
        <v>9</v>
      </c>
      <c r="T79" s="37" t="str">
        <f>IF(R79="","",IF(R79="無記号","",R79))</f>
        <v/>
      </c>
      <c r="U79" s="37" t="str">
        <f>IF(F79="","",INDEX(AF80:BB80,1,F79))</f>
        <v>■</v>
      </c>
      <c r="V79" s="37" t="str">
        <f>IF(U79="","",IF(U79="無記号","",U79))</f>
        <v>■</v>
      </c>
      <c r="W79" s="388"/>
      <c r="Y79" s="388"/>
      <c r="Z79" s="388"/>
      <c r="AA79" s="389"/>
      <c r="AB79" s="389"/>
      <c r="AC79" s="386"/>
      <c r="AF79" s="38" t="s">
        <v>333</v>
      </c>
      <c r="AG79" s="38" t="s">
        <v>122</v>
      </c>
      <c r="AH79" s="38" t="s">
        <v>123</v>
      </c>
      <c r="AI79" s="38" t="s">
        <v>124</v>
      </c>
      <c r="AJ79" s="38" t="s">
        <v>125</v>
      </c>
      <c r="AK79" s="38" t="s">
        <v>126</v>
      </c>
      <c r="AL79" s="38" t="s">
        <v>127</v>
      </c>
      <c r="AM79" s="38" t="s">
        <v>128</v>
      </c>
      <c r="AN79" s="38" t="s">
        <v>151</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388"/>
      <c r="Y80" s="388"/>
      <c r="Z80" s="388"/>
      <c r="AA80" s="389"/>
      <c r="AB80" s="389"/>
      <c r="AC80" s="386"/>
      <c r="AF80" s="38" t="s">
        <v>334</v>
      </c>
      <c r="AG80" s="387" t="s">
        <v>335</v>
      </c>
      <c r="AH80" s="387" t="s">
        <v>336</v>
      </c>
      <c r="AI80" s="387" t="s">
        <v>337</v>
      </c>
      <c r="AJ80" s="387" t="s">
        <v>338</v>
      </c>
      <c r="AK80" s="387" t="s">
        <v>339</v>
      </c>
      <c r="AL80" s="387" t="s">
        <v>340</v>
      </c>
      <c r="AM80" s="387" t="s">
        <v>341</v>
      </c>
      <c r="AN80" s="37" t="s">
        <v>331</v>
      </c>
      <c r="AR80" s="387"/>
      <c r="AS80" s="387"/>
      <c r="AT80" s="387"/>
      <c r="AU80" s="387"/>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388"/>
      <c r="Y81" s="388"/>
      <c r="Z81" s="388"/>
      <c r="AA81" s="389"/>
      <c r="AB81" s="389"/>
      <c r="AC81" s="38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48</v>
      </c>
      <c r="C82" s="38" t="s">
        <v>29</v>
      </c>
      <c r="E82" s="12" t="s">
        <v>146</v>
      </c>
      <c r="F82" s="37">
        <f>IF(E82="","",MATCH(E82,AF82:BB82,0))</f>
        <v>1</v>
      </c>
      <c r="H82" s="38" t="s">
        <v>155</v>
      </c>
      <c r="I82" s="38"/>
      <c r="J82" s="38"/>
      <c r="K82" s="38"/>
      <c r="L82" s="38"/>
      <c r="M82" s="38"/>
      <c r="N82" s="38"/>
      <c r="O82" s="38"/>
      <c r="P82" s="38"/>
      <c r="T82" s="37" t="str">
        <f>IF(R82="","",IF(R82="無記号","",R82))</f>
        <v/>
      </c>
      <c r="U82" s="37" t="str">
        <f>IF(F82="","",INDEX(AF83:BB83,1,F82))</f>
        <v>無記号</v>
      </c>
      <c r="V82" s="37" t="str">
        <f>IF(U82="","",IF(U82="無記号","",U82))</f>
        <v/>
      </c>
      <c r="W82" s="388"/>
      <c r="Y82" s="388"/>
      <c r="Z82" s="388"/>
      <c r="AA82" s="389"/>
      <c r="AB82" s="389"/>
      <c r="AC82" s="386"/>
      <c r="AF82" s="38" t="s">
        <v>342</v>
      </c>
      <c r="AG82" s="38" t="s">
        <v>40</v>
      </c>
      <c r="AH82" s="38" t="s">
        <v>343</v>
      </c>
      <c r="AI82" s="38" t="s">
        <v>344</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388"/>
      <c r="Y83" s="388"/>
      <c r="Z83" s="388"/>
      <c r="AA83" s="389"/>
      <c r="AB83" s="389"/>
      <c r="AC83" s="386"/>
      <c r="AF83" s="38" t="s">
        <v>129</v>
      </c>
      <c r="AG83" s="38" t="s">
        <v>39</v>
      </c>
      <c r="AH83" s="38" t="s">
        <v>45</v>
      </c>
      <c r="AI83" s="38" t="s">
        <v>154</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388"/>
      <c r="Y87" s="388"/>
      <c r="Z87" s="388"/>
      <c r="AA87" s="389"/>
      <c r="AB87" s="389"/>
      <c r="AC87" s="38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388"/>
      <c r="X88" s="388"/>
      <c r="Y88" s="388"/>
      <c r="Z88" s="388"/>
      <c r="AA88" s="389"/>
      <c r="AB88" s="389"/>
      <c r="AC88" s="386"/>
    </row>
    <row r="89" spans="1:58" s="37" customFormat="1" ht="16.5" customHeight="1" x14ac:dyDescent="0.15">
      <c r="A89" s="71"/>
      <c r="B89" s="24"/>
      <c r="C89" s="38"/>
      <c r="E89" s="12"/>
      <c r="R89" s="24"/>
      <c r="S89" s="24"/>
      <c r="T89" s="24"/>
      <c r="U89" s="24"/>
      <c r="V89" s="24"/>
      <c r="W89" s="388"/>
      <c r="X89" s="388"/>
      <c r="Y89" s="388"/>
      <c r="Z89" s="388"/>
      <c r="AA89" s="389"/>
      <c r="AB89" s="389"/>
      <c r="AC89" s="386"/>
    </row>
    <row r="93" spans="1:58" s="37" customFormat="1" ht="16.5" customHeight="1" x14ac:dyDescent="0.15">
      <c r="A93" s="71"/>
      <c r="C93" s="38"/>
      <c r="E93" s="12"/>
      <c r="AA93" s="386"/>
      <c r="AB93" s="386"/>
      <c r="AC93" s="38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86"/>
      <c r="AB94" s="386"/>
      <c r="AC94" s="38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86"/>
      <c r="AB95" s="386"/>
      <c r="AC95" s="38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86"/>
      <c r="AB99" s="386"/>
      <c r="AC99" s="38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86"/>
      <c r="AB100" s="386"/>
      <c r="AC100" s="38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86"/>
      <c r="AB101" s="386"/>
      <c r="AC101" s="38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86"/>
      <c r="AB102" s="386"/>
      <c r="AC102" s="38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86"/>
      <c r="AB103" s="386"/>
      <c r="AC103" s="38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K89" sqref="K89"/>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97" hidden="1" customWidth="1"/>
    <col min="54" max="56" width="16.75" style="369" hidden="1" customWidth="1"/>
    <col min="57" max="57" width="17.125" style="369" hidden="1" customWidth="1"/>
    <col min="58" max="58" width="27.75" style="369" hidden="1" customWidth="1"/>
    <col min="59" max="87" width="3.125" style="397" hidden="1" customWidth="1"/>
    <col min="88" max="88" width="15.125" style="397" hidden="1" customWidth="1"/>
    <col min="89" max="91" width="3.125" style="397" hidden="1" customWidth="1"/>
    <col min="92" max="92" width="16.375" style="397" hidden="1" customWidth="1"/>
    <col min="93" max="94" width="3.25" style="397" hidden="1" customWidth="1"/>
    <col min="95" max="119" width="13" style="217" hidden="1" customWidth="1"/>
    <col min="120" max="126" width="3.125" style="397" customWidth="1"/>
    <col min="127" max="139" width="3.125" style="397"/>
    <col min="140" max="16384" width="3.125" style="95"/>
  </cols>
  <sheetData>
    <row r="1" spans="2:190" ht="12.75" customHeight="1" x14ac:dyDescent="0.15">
      <c r="B1" s="12" t="s">
        <v>792</v>
      </c>
      <c r="R1" s="116"/>
      <c r="S1" s="480" t="str">
        <f>IF(AND(バルブ!R22="H",仕様書作成!AC1&lt;&gt;"",仕様書作成!AK1=$BD$1),$BE$1,"")</f>
        <v/>
      </c>
      <c r="T1" s="480"/>
      <c r="U1" s="480"/>
      <c r="V1" s="480"/>
      <c r="W1" s="480"/>
      <c r="X1" s="480"/>
      <c r="Y1" s="481" t="s">
        <v>794</v>
      </c>
      <c r="Z1" s="481"/>
      <c r="AA1" s="481"/>
      <c r="AB1" s="373" t="s">
        <v>795</v>
      </c>
      <c r="AC1" s="482" t="str">
        <f>IF(AJ55=BC55,BB1,"")</f>
        <v/>
      </c>
      <c r="AD1" s="482"/>
      <c r="AE1" s="482"/>
      <c r="AF1" s="482"/>
      <c r="AG1" s="482"/>
      <c r="AH1" s="482"/>
      <c r="AI1" s="482"/>
      <c r="AJ1" s="482"/>
      <c r="AK1" s="483" t="s">
        <v>796</v>
      </c>
      <c r="AL1" s="483"/>
      <c r="AP1" s="303"/>
      <c r="BB1" s="369" t="s">
        <v>797</v>
      </c>
      <c r="BC1" s="369" t="s">
        <v>798</v>
      </c>
      <c r="BD1" s="369" t="s">
        <v>799</v>
      </c>
      <c r="BE1" s="369" t="s">
        <v>800</v>
      </c>
      <c r="BF1" s="369" t="s">
        <v>794</v>
      </c>
      <c r="BG1" s="369" t="s">
        <v>801</v>
      </c>
    </row>
    <row r="2" spans="2:190" ht="11.25" customHeight="1" x14ac:dyDescent="0.15">
      <c r="B2" s="525" t="str">
        <f>基本情報!C4</f>
        <v>貴 社 名</v>
      </c>
      <c r="C2" s="526"/>
      <c r="D2" s="526"/>
      <c r="E2" s="527" t="str">
        <f>IF(基本情報!E4="","",基本情報!E4&amp;"　殿")</f>
        <v/>
      </c>
      <c r="F2" s="527"/>
      <c r="G2" s="527"/>
      <c r="H2" s="527"/>
      <c r="I2" s="527"/>
      <c r="J2" s="528"/>
      <c r="K2" s="525" t="str">
        <f>基本情報!K4</f>
        <v>貴部署名</v>
      </c>
      <c r="L2" s="526"/>
      <c r="M2" s="526"/>
      <c r="N2" s="527" t="str">
        <f>IF(基本情報!M4="","",基本情報!M4)</f>
        <v/>
      </c>
      <c r="O2" s="527"/>
      <c r="P2" s="527"/>
      <c r="Q2" s="527"/>
      <c r="R2" s="527"/>
      <c r="S2" s="528"/>
      <c r="T2" s="525" t="str">
        <f>基本情報!S4</f>
        <v>ご担当者名</v>
      </c>
      <c r="U2" s="526"/>
      <c r="V2" s="526"/>
      <c r="W2" s="527" t="str">
        <f>IF(基本情報!U4="","",基本情報!U4&amp;"　様")</f>
        <v/>
      </c>
      <c r="X2" s="527"/>
      <c r="Y2" s="527"/>
      <c r="Z2" s="527"/>
      <c r="AA2" s="527"/>
      <c r="AB2" s="528"/>
      <c r="AC2" s="482"/>
      <c r="AD2" s="482"/>
      <c r="AE2" s="482"/>
      <c r="AF2" s="482"/>
      <c r="AG2" s="482"/>
      <c r="AH2" s="482"/>
      <c r="AI2" s="482"/>
      <c r="AJ2" s="482"/>
      <c r="AK2" s="483"/>
      <c r="AL2" s="483"/>
      <c r="AP2" s="417" t="s">
        <v>988</v>
      </c>
      <c r="BB2" s="369" t="s">
        <v>428</v>
      </c>
      <c r="BC2" s="369" t="s">
        <v>429</v>
      </c>
    </row>
    <row r="3" spans="2:190" ht="13.5" hidden="1" customHeight="1" x14ac:dyDescent="0.15">
      <c r="R3" s="116"/>
      <c r="S3" s="116"/>
      <c r="T3" s="118"/>
      <c r="U3" s="118"/>
      <c r="V3" s="118"/>
      <c r="W3" s="118"/>
      <c r="X3" s="118"/>
      <c r="Y3" s="118"/>
      <c r="Z3" s="118"/>
      <c r="AA3" s="118"/>
      <c r="AB3" s="118"/>
      <c r="AC3" s="118"/>
      <c r="AD3" s="118"/>
      <c r="AE3" s="118"/>
      <c r="AF3" s="118"/>
      <c r="AG3" s="118"/>
      <c r="AH3" s="118"/>
      <c r="AI3" s="118"/>
      <c r="AJ3" s="118"/>
      <c r="AK3" s="118"/>
      <c r="AL3" s="118"/>
      <c r="AM3" s="118"/>
      <c r="AN3" s="118"/>
      <c r="AO3" s="118"/>
      <c r="AP3" s="118"/>
      <c r="AQ3" s="397" t="str">
        <f>IF(G9="","",VALUE(G9))</f>
        <v/>
      </c>
    </row>
    <row r="4" spans="2:190" ht="13.5" hidden="1" customHeight="1" x14ac:dyDescent="0.15">
      <c r="K4" s="89" t="str">
        <f>IF(AQ6=AQ3,"",IF(AQ6=0,"","　　"))</f>
        <v/>
      </c>
      <c r="L4" s="38"/>
      <c r="M4" s="38"/>
      <c r="N4" s="119"/>
      <c r="O4" s="120"/>
      <c r="Q4" s="229"/>
      <c r="R4" s="116"/>
      <c r="S4" s="116"/>
      <c r="T4" s="118"/>
      <c r="U4" s="118"/>
      <c r="V4" s="118"/>
      <c r="W4" s="118"/>
      <c r="X4" s="118"/>
      <c r="Y4" s="118"/>
      <c r="Z4" s="118"/>
      <c r="AA4" s="118"/>
      <c r="AB4" s="118"/>
      <c r="AC4" s="118"/>
      <c r="AD4" s="118"/>
      <c r="AE4" s="118"/>
      <c r="AF4" s="118"/>
      <c r="AG4" s="118"/>
      <c r="AH4" s="118"/>
      <c r="AI4" s="118"/>
      <c r="AJ4" s="118"/>
      <c r="AK4" s="118"/>
      <c r="AL4" s="118"/>
      <c r="AM4" s="118"/>
      <c r="AN4" s="118"/>
      <c r="AO4" s="118"/>
      <c r="AP4" s="118"/>
    </row>
    <row r="5" spans="2:190" ht="3.75" customHeight="1" x14ac:dyDescent="0.15"/>
    <row r="6" spans="2:190" ht="15.75" customHeight="1" x14ac:dyDescent="0.15">
      <c r="B6" s="579" t="s">
        <v>682</v>
      </c>
      <c r="C6" s="580"/>
      <c r="D6" s="580"/>
      <c r="E6" s="581"/>
      <c r="F6" s="582" t="str">
        <f>IF(C18&lt;&gt;"",$BB$6,ベース!E3)</f>
        <v>必須項目に入力漏れがあります</v>
      </c>
      <c r="G6" s="583"/>
      <c r="H6" s="583"/>
      <c r="I6" s="583"/>
      <c r="J6" s="583"/>
      <c r="K6" s="583"/>
      <c r="L6" s="583"/>
      <c r="M6" s="583"/>
      <c r="N6" s="583"/>
      <c r="O6" s="583"/>
      <c r="P6" s="583"/>
      <c r="Q6" s="584"/>
      <c r="R6" s="568"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69"/>
      <c r="T6" s="569"/>
      <c r="U6" s="569"/>
      <c r="V6" s="569"/>
      <c r="W6" s="569"/>
      <c r="X6" s="569"/>
      <c r="Y6" s="569"/>
      <c r="Z6" s="620" t="str">
        <f>IF(AQ6=AQ3,"",IF(AQ6=0,"",$BF$6))</f>
        <v/>
      </c>
      <c r="AA6" s="620"/>
      <c r="AB6" s="620"/>
      <c r="AC6" s="620"/>
      <c r="AD6" s="620"/>
      <c r="AE6" s="620"/>
      <c r="AF6" s="620"/>
      <c r="AG6" s="620"/>
      <c r="AH6" s="620"/>
      <c r="AI6" s="620"/>
      <c r="AJ6" s="121"/>
      <c r="AK6" s="615" t="s">
        <v>180</v>
      </c>
      <c r="AL6" s="616"/>
      <c r="AM6" s="616"/>
      <c r="AN6" s="617"/>
      <c r="AO6" s="618" t="str">
        <f>IF(基本情報!O6="","",基本情報!O6)</f>
        <v/>
      </c>
      <c r="AP6" s="619"/>
      <c r="AQ6" s="397">
        <f>COUNTIF(K8:AH8,"*SY*")</f>
        <v>0</v>
      </c>
      <c r="BB6" s="369" t="s">
        <v>430</v>
      </c>
      <c r="BC6" s="369" t="s">
        <v>683</v>
      </c>
      <c r="BD6" s="369" t="s">
        <v>684</v>
      </c>
      <c r="BE6" s="369" t="s">
        <v>431</v>
      </c>
      <c r="BF6" s="369" t="s">
        <v>432</v>
      </c>
    </row>
    <row r="7" spans="2:190" ht="3.75" customHeight="1" x14ac:dyDescent="0.15">
      <c r="B7" s="26"/>
      <c r="C7" s="26"/>
      <c r="D7" s="26"/>
      <c r="E7" s="26"/>
      <c r="F7" s="122"/>
      <c r="G7" s="122"/>
      <c r="H7" s="122"/>
      <c r="I7" s="122"/>
      <c r="J7" s="122"/>
      <c r="K7" s="374"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74"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74"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74"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74"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74"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74"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74"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74"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74"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74"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74"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74"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74"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74"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74"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74"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74"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74"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74"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74"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74"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74"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74"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3"/>
      <c r="AJ7" s="123"/>
      <c r="AK7" s="123"/>
      <c r="AL7" s="123"/>
      <c r="AM7" s="123"/>
      <c r="AN7" s="123"/>
      <c r="AO7" s="123"/>
    </row>
    <row r="8" spans="2:190" ht="120" customHeight="1" x14ac:dyDescent="0.15">
      <c r="B8" s="544" t="str">
        <f>基本情報!C8&amp;"："&amp;基本情報!E8&amp;CHAR(10)&amp;基本情報!K8&amp;"："&amp;基本情報!M8&amp;CHAR(10)&amp;基本情報!S8&amp;"："&amp;基本情報!U8</f>
        <v>装置名：
図番：
工番・作番：</v>
      </c>
      <c r="C8" s="545"/>
      <c r="D8" s="545"/>
      <c r="E8" s="545"/>
      <c r="F8" s="545"/>
      <c r="G8" s="545"/>
      <c r="H8" s="545"/>
      <c r="I8" s="546"/>
      <c r="J8" s="124"/>
      <c r="K8" s="125"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5" t="str">
        <f t="shared" si="0"/>
        <v/>
      </c>
      <c r="M8" s="125" t="str">
        <f t="shared" si="0"/>
        <v/>
      </c>
      <c r="N8" s="125" t="str">
        <f t="shared" si="0"/>
        <v/>
      </c>
      <c r="O8" s="125" t="str">
        <f t="shared" si="0"/>
        <v/>
      </c>
      <c r="P8" s="125" t="str">
        <f t="shared" si="0"/>
        <v/>
      </c>
      <c r="Q8" s="125" t="str">
        <f t="shared" si="0"/>
        <v/>
      </c>
      <c r="R8" s="125"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5"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5" t="str">
        <f t="shared" si="1"/>
        <v/>
      </c>
      <c r="U8" s="125" t="str">
        <f t="shared" si="1"/>
        <v/>
      </c>
      <c r="V8" s="125" t="str">
        <f t="shared" si="1"/>
        <v/>
      </c>
      <c r="W8" s="125" t="str">
        <f t="shared" si="1"/>
        <v/>
      </c>
      <c r="X8" s="125" t="str">
        <f t="shared" si="1"/>
        <v/>
      </c>
      <c r="Y8" s="125" t="str">
        <f t="shared" si="1"/>
        <v/>
      </c>
      <c r="Z8" s="125" t="str">
        <f t="shared" si="1"/>
        <v/>
      </c>
      <c r="AA8" s="125" t="str">
        <f t="shared" si="1"/>
        <v/>
      </c>
      <c r="AB8" s="125" t="str">
        <f t="shared" si="1"/>
        <v/>
      </c>
      <c r="AC8" s="125" t="str">
        <f t="shared" si="1"/>
        <v/>
      </c>
      <c r="AD8" s="125" t="str">
        <f t="shared" si="1"/>
        <v/>
      </c>
      <c r="AE8" s="125" t="str">
        <f t="shared" si="1"/>
        <v/>
      </c>
      <c r="AF8" s="125" t="str">
        <f t="shared" si="1"/>
        <v/>
      </c>
      <c r="AG8" s="125" t="str">
        <f t="shared" si="1"/>
        <v/>
      </c>
      <c r="AH8" s="125" t="str">
        <f t="shared" si="1"/>
        <v/>
      </c>
      <c r="AI8" s="126"/>
      <c r="AJ8" s="621" t="str">
        <f>IF(AND(COUNTA(K66:AH66)&gt;0,ベース!R55&lt;&gt;"CM"),"",IF(AND(AND(ベース!R55&lt;&gt;"CM",ベース!R55&lt;&gt;"LM"),COUNTA(K69:AH69)&gt;0),$BF$8,IF(AJ72&lt;&gt;"",$BF$8,"")))</f>
        <v/>
      </c>
      <c r="AK8" s="622"/>
      <c r="AL8" s="622"/>
      <c r="AM8" s="622"/>
      <c r="AN8" s="622"/>
      <c r="AO8" s="623"/>
      <c r="AP8" s="230"/>
      <c r="BB8" s="369" t="s">
        <v>433</v>
      </c>
      <c r="BC8" s="369" t="s">
        <v>885</v>
      </c>
      <c r="BD8" s="369" t="s">
        <v>434</v>
      </c>
      <c r="BE8" s="369" t="s">
        <v>435</v>
      </c>
      <c r="BF8" s="369" t="s">
        <v>685</v>
      </c>
      <c r="CQ8" s="118">
        <v>1</v>
      </c>
      <c r="CR8" s="118">
        <v>2</v>
      </c>
      <c r="CS8" s="118">
        <v>3</v>
      </c>
      <c r="CT8" s="118">
        <v>4</v>
      </c>
      <c r="CU8" s="118">
        <v>5</v>
      </c>
      <c r="CV8" s="118">
        <v>6</v>
      </c>
      <c r="CW8" s="118">
        <v>7</v>
      </c>
      <c r="CX8" s="118">
        <v>8</v>
      </c>
      <c r="CY8" s="118">
        <v>9</v>
      </c>
      <c r="CZ8" s="118">
        <v>10</v>
      </c>
      <c r="DA8" s="118">
        <v>11</v>
      </c>
      <c r="DB8" s="118">
        <v>12</v>
      </c>
      <c r="DC8" s="118">
        <v>13</v>
      </c>
      <c r="DD8" s="118">
        <v>14</v>
      </c>
      <c r="DE8" s="118">
        <v>15</v>
      </c>
      <c r="DF8" s="118">
        <v>16</v>
      </c>
      <c r="DG8" s="118">
        <v>17</v>
      </c>
      <c r="DH8" s="118">
        <v>18</v>
      </c>
      <c r="DI8" s="118">
        <v>19</v>
      </c>
      <c r="DJ8" s="118">
        <v>20</v>
      </c>
      <c r="DK8" s="118">
        <v>21</v>
      </c>
      <c r="DL8" s="118">
        <v>22</v>
      </c>
      <c r="DM8" s="118">
        <v>23</v>
      </c>
      <c r="DN8" s="118">
        <v>24</v>
      </c>
      <c r="DO8" s="118"/>
    </row>
    <row r="9" spans="2:190" ht="12" customHeight="1" x14ac:dyDescent="0.15">
      <c r="B9" s="547" t="s">
        <v>181</v>
      </c>
      <c r="C9" s="548"/>
      <c r="D9" s="548"/>
      <c r="E9" s="548"/>
      <c r="F9" s="548"/>
      <c r="G9" s="529" t="str">
        <f>ベース!R43</f>
        <v/>
      </c>
      <c r="H9" s="532" t="s">
        <v>686</v>
      </c>
      <c r="I9" s="533"/>
      <c r="J9" s="538" t="s">
        <v>687</v>
      </c>
      <c r="K9" s="107" t="str">
        <f>IF($G$9="","",IF($AQ$3=K11,$BB$9,IF($AQ$3&gt;K11,$BC$9,"")))</f>
        <v/>
      </c>
      <c r="L9" s="107" t="str">
        <f t="shared" ref="L9:AH9" si="2">IF($G$9="","",IF($AQ$3=L11,$BB$9,IF($AQ$3&gt;L11,$BC$9,"")))</f>
        <v/>
      </c>
      <c r="M9" s="107" t="str">
        <f t="shared" si="2"/>
        <v/>
      </c>
      <c r="N9" s="107" t="str">
        <f t="shared" si="2"/>
        <v/>
      </c>
      <c r="O9" s="107" t="str">
        <f t="shared" si="2"/>
        <v/>
      </c>
      <c r="P9" s="107" t="str">
        <f t="shared" si="2"/>
        <v/>
      </c>
      <c r="Q9" s="107" t="str">
        <f t="shared" si="2"/>
        <v/>
      </c>
      <c r="R9" s="107" t="str">
        <f t="shared" si="2"/>
        <v/>
      </c>
      <c r="S9" s="107" t="str">
        <f t="shared" si="2"/>
        <v/>
      </c>
      <c r="T9" s="107" t="str">
        <f t="shared" si="2"/>
        <v/>
      </c>
      <c r="U9" s="107" t="str">
        <f t="shared" si="2"/>
        <v/>
      </c>
      <c r="V9" s="107" t="str">
        <f t="shared" si="2"/>
        <v/>
      </c>
      <c r="W9" s="107" t="str">
        <f t="shared" si="2"/>
        <v/>
      </c>
      <c r="X9" s="107" t="str">
        <f t="shared" si="2"/>
        <v/>
      </c>
      <c r="Y9" s="107" t="str">
        <f t="shared" si="2"/>
        <v/>
      </c>
      <c r="Z9" s="107" t="str">
        <f t="shared" si="2"/>
        <v/>
      </c>
      <c r="AA9" s="107" t="str">
        <f t="shared" si="2"/>
        <v/>
      </c>
      <c r="AB9" s="107" t="str">
        <f t="shared" si="2"/>
        <v/>
      </c>
      <c r="AC9" s="107" t="str">
        <f t="shared" si="2"/>
        <v/>
      </c>
      <c r="AD9" s="107" t="str">
        <f t="shared" si="2"/>
        <v/>
      </c>
      <c r="AE9" s="107" t="str">
        <f t="shared" si="2"/>
        <v/>
      </c>
      <c r="AF9" s="107" t="str">
        <f t="shared" si="2"/>
        <v/>
      </c>
      <c r="AG9" s="107" t="str">
        <f t="shared" si="2"/>
        <v/>
      </c>
      <c r="AH9" s="107" t="str">
        <f t="shared" si="2"/>
        <v/>
      </c>
      <c r="AI9" s="538" t="s">
        <v>688</v>
      </c>
      <c r="AJ9" s="630"/>
      <c r="AK9" s="631"/>
      <c r="AL9" s="631"/>
      <c r="AM9" s="631"/>
      <c r="AN9" s="631"/>
      <c r="AO9" s="632"/>
      <c r="AP9" s="624" t="s">
        <v>182</v>
      </c>
      <c r="BB9" s="369" t="s">
        <v>436</v>
      </c>
      <c r="BC9" s="369" t="s">
        <v>418</v>
      </c>
      <c r="BQ9" s="397" t="s">
        <v>470</v>
      </c>
    </row>
    <row r="10" spans="2:190" ht="12" customHeight="1" x14ac:dyDescent="0.15">
      <c r="B10" s="549"/>
      <c r="C10" s="550"/>
      <c r="D10" s="550"/>
      <c r="E10" s="550"/>
      <c r="F10" s="550"/>
      <c r="G10" s="530"/>
      <c r="H10" s="534"/>
      <c r="I10" s="535"/>
      <c r="J10" s="539"/>
      <c r="K10" s="127" t="str">
        <f>IF(AND(K9="",COUNTIF(K12:K73,"")&lt;60),"X","")</f>
        <v/>
      </c>
      <c r="L10" s="127" t="str">
        <f>IF(AND(L9="",COUNTIF(L12:L73,"")&lt;62),"X","")</f>
        <v/>
      </c>
      <c r="M10" s="127" t="str">
        <f t="shared" ref="M10:R10" si="3">IF(AND(M9="",COUNTIF(M12:M73,"")&lt;62),"X","")</f>
        <v/>
      </c>
      <c r="N10" s="127" t="str">
        <f t="shared" si="3"/>
        <v/>
      </c>
      <c r="O10" s="127" t="str">
        <f t="shared" si="3"/>
        <v/>
      </c>
      <c r="P10" s="127" t="str">
        <f t="shared" si="3"/>
        <v/>
      </c>
      <c r="Q10" s="127" t="str">
        <f t="shared" si="3"/>
        <v/>
      </c>
      <c r="R10" s="127" t="str">
        <f t="shared" si="3"/>
        <v/>
      </c>
      <c r="S10" s="127" t="str">
        <f>IF(AND(S9="",COUNTIF(S12:S73,"")&lt;62),"X","")</f>
        <v/>
      </c>
      <c r="T10" s="127" t="str">
        <f t="shared" ref="T10:AH10" si="4">IF(AND(T9="",COUNTIF(T12:T73,"")&lt;62),"X","")</f>
        <v/>
      </c>
      <c r="U10" s="127" t="str">
        <f t="shared" si="4"/>
        <v/>
      </c>
      <c r="V10" s="127" t="str">
        <f t="shared" si="4"/>
        <v/>
      </c>
      <c r="W10" s="127" t="str">
        <f t="shared" si="4"/>
        <v/>
      </c>
      <c r="X10" s="127" t="str">
        <f t="shared" si="4"/>
        <v/>
      </c>
      <c r="Y10" s="127" t="str">
        <f t="shared" si="4"/>
        <v/>
      </c>
      <c r="Z10" s="127" t="str">
        <f t="shared" si="4"/>
        <v/>
      </c>
      <c r="AA10" s="127" t="str">
        <f t="shared" si="4"/>
        <v/>
      </c>
      <c r="AB10" s="127" t="str">
        <f t="shared" si="4"/>
        <v/>
      </c>
      <c r="AC10" s="127" t="str">
        <f t="shared" si="4"/>
        <v/>
      </c>
      <c r="AD10" s="127" t="str">
        <f t="shared" si="4"/>
        <v/>
      </c>
      <c r="AE10" s="127" t="str">
        <f t="shared" si="4"/>
        <v/>
      </c>
      <c r="AF10" s="127" t="str">
        <f t="shared" si="4"/>
        <v/>
      </c>
      <c r="AG10" s="127" t="str">
        <f t="shared" si="4"/>
        <v/>
      </c>
      <c r="AH10" s="127" t="str">
        <f t="shared" si="4"/>
        <v/>
      </c>
      <c r="AI10" s="539"/>
      <c r="AJ10" s="473" t="str">
        <f>IF(COUNTIF(K10:AH10,"X")&gt;0,$BD$10,"")</f>
        <v/>
      </c>
      <c r="AK10" s="474"/>
      <c r="AL10" s="474"/>
      <c r="AM10" s="474"/>
      <c r="AN10" s="474"/>
      <c r="AO10" s="636"/>
      <c r="AP10" s="625"/>
      <c r="BB10" s="369" t="s">
        <v>387</v>
      </c>
      <c r="BD10" s="369" t="s">
        <v>437</v>
      </c>
      <c r="BQ10" s="397">
        <v>1</v>
      </c>
      <c r="BR10" s="397">
        <v>2</v>
      </c>
      <c r="BS10" s="397">
        <v>3</v>
      </c>
      <c r="BT10" s="397">
        <v>4</v>
      </c>
      <c r="BU10" s="397">
        <v>5</v>
      </c>
      <c r="BV10" s="397" t="s">
        <v>33</v>
      </c>
      <c r="BW10" s="397" t="s">
        <v>35</v>
      </c>
      <c r="BX10" s="397" t="s">
        <v>36</v>
      </c>
    </row>
    <row r="11" spans="2:190" ht="12" customHeight="1" x14ac:dyDescent="0.15">
      <c r="B11" s="551"/>
      <c r="C11" s="552"/>
      <c r="D11" s="552"/>
      <c r="E11" s="552"/>
      <c r="F11" s="552"/>
      <c r="G11" s="531"/>
      <c r="H11" s="536"/>
      <c r="I11" s="537"/>
      <c r="J11" s="540"/>
      <c r="K11" s="231">
        <v>1</v>
      </c>
      <c r="L11" s="232">
        <v>2</v>
      </c>
      <c r="M11" s="232">
        <v>3</v>
      </c>
      <c r="N11" s="232">
        <v>4</v>
      </c>
      <c r="O11" s="232">
        <v>5</v>
      </c>
      <c r="P11" s="232">
        <v>6</v>
      </c>
      <c r="Q11" s="232">
        <v>7</v>
      </c>
      <c r="R11" s="232">
        <v>8</v>
      </c>
      <c r="S11" s="232">
        <v>9</v>
      </c>
      <c r="T11" s="232">
        <v>10</v>
      </c>
      <c r="U11" s="232">
        <v>11</v>
      </c>
      <c r="V11" s="232">
        <v>12</v>
      </c>
      <c r="W11" s="232">
        <v>13</v>
      </c>
      <c r="X11" s="232">
        <v>14</v>
      </c>
      <c r="Y11" s="232">
        <v>15</v>
      </c>
      <c r="Z11" s="232">
        <v>16</v>
      </c>
      <c r="AA11" s="232">
        <v>17</v>
      </c>
      <c r="AB11" s="232">
        <v>18</v>
      </c>
      <c r="AC11" s="232">
        <v>19</v>
      </c>
      <c r="AD11" s="232">
        <v>20</v>
      </c>
      <c r="AE11" s="232">
        <v>21</v>
      </c>
      <c r="AF11" s="232">
        <v>22</v>
      </c>
      <c r="AG11" s="232">
        <v>23</v>
      </c>
      <c r="AH11" s="232">
        <v>24</v>
      </c>
      <c r="AI11" s="540"/>
      <c r="AJ11" s="128"/>
      <c r="AK11" s="129"/>
      <c r="AL11" s="129"/>
      <c r="AM11" s="129"/>
      <c r="AN11" s="129"/>
      <c r="AO11" s="130"/>
      <c r="AP11" s="626"/>
      <c r="BQ11" s="397">
        <v>0</v>
      </c>
      <c r="BR11" s="397">
        <v>1</v>
      </c>
    </row>
    <row r="12" spans="2:190" ht="15" customHeight="1" x14ac:dyDescent="0.15">
      <c r="B12" s="553" t="s">
        <v>183</v>
      </c>
      <c r="C12" s="585" t="s">
        <v>493</v>
      </c>
      <c r="D12" s="586"/>
      <c r="E12" s="586"/>
      <c r="F12" s="586"/>
      <c r="G12" s="586"/>
      <c r="H12" s="586"/>
      <c r="I12" s="587"/>
      <c r="J12" s="233" t="s">
        <v>898</v>
      </c>
      <c r="K12" s="131"/>
      <c r="L12" s="131"/>
      <c r="M12" s="131"/>
      <c r="N12" s="131"/>
      <c r="O12" s="131"/>
      <c r="P12" s="131"/>
      <c r="Q12" s="131"/>
      <c r="R12" s="131"/>
      <c r="S12" s="131"/>
      <c r="T12" s="131"/>
      <c r="U12" s="131"/>
      <c r="V12" s="131"/>
      <c r="W12" s="393"/>
      <c r="X12" s="393"/>
      <c r="Y12" s="393"/>
      <c r="Z12" s="393"/>
      <c r="AA12" s="393"/>
      <c r="AB12" s="393"/>
      <c r="AC12" s="393"/>
      <c r="AD12" s="393"/>
      <c r="AE12" s="393"/>
      <c r="AF12" s="393"/>
      <c r="AG12" s="393"/>
      <c r="AH12" s="393"/>
      <c r="AI12" s="233" t="s">
        <v>898</v>
      </c>
      <c r="AJ12" s="637"/>
      <c r="AK12" s="638"/>
      <c r="AL12" s="638"/>
      <c r="AM12" s="638"/>
      <c r="AN12" s="638"/>
      <c r="AO12" s="639"/>
      <c r="AP12" s="633"/>
      <c r="BB12" s="12"/>
      <c r="BC12" s="12" t="s">
        <v>331</v>
      </c>
      <c r="BR12" s="397" t="s">
        <v>48</v>
      </c>
    </row>
    <row r="13" spans="2:190" ht="15" customHeight="1" x14ac:dyDescent="0.15">
      <c r="B13" s="554"/>
      <c r="C13" s="541" t="str">
        <f>IF(バルブ!R10=仕様書作成!BC12,仕様書作成!BC13,仕様書作成!BD13)</f>
        <v>　この行は使用しません →→→</v>
      </c>
      <c r="D13" s="542"/>
      <c r="E13" s="542"/>
      <c r="F13" s="542"/>
      <c r="G13" s="542"/>
      <c r="H13" s="542"/>
      <c r="I13" s="543"/>
      <c r="J13" s="394" t="str">
        <f>IF(C13=BC13,BB13,"")</f>
        <v/>
      </c>
      <c r="K13" s="132"/>
      <c r="L13" s="132"/>
      <c r="M13" s="132"/>
      <c r="N13" s="132"/>
      <c r="O13" s="132"/>
      <c r="P13" s="132"/>
      <c r="Q13" s="132"/>
      <c r="R13" s="132"/>
      <c r="S13" s="132"/>
      <c r="T13" s="132"/>
      <c r="U13" s="132"/>
      <c r="V13" s="132"/>
      <c r="W13" s="393"/>
      <c r="X13" s="393"/>
      <c r="Y13" s="393"/>
      <c r="Z13" s="393"/>
      <c r="AA13" s="393"/>
      <c r="AB13" s="393"/>
      <c r="AC13" s="393"/>
      <c r="AD13" s="393"/>
      <c r="AE13" s="393"/>
      <c r="AF13" s="393"/>
      <c r="AG13" s="393"/>
      <c r="AH13" s="393"/>
      <c r="AI13" s="394" t="str">
        <f>IF(C13=BC13,BB13,"")</f>
        <v/>
      </c>
      <c r="AJ13" s="640" t="str">
        <f>IF(バルブ!R10="0",仕様書作成!BF13,IF(バルブ!R10="1",仕様書作成!BE13,""))</f>
        <v/>
      </c>
      <c r="AK13" s="641"/>
      <c r="AL13" s="641"/>
      <c r="AM13" s="641"/>
      <c r="AN13" s="641"/>
      <c r="AO13" s="642"/>
      <c r="AP13" s="634"/>
      <c r="BB13" s="12" t="s">
        <v>577</v>
      </c>
      <c r="BC13" s="12" t="s">
        <v>899</v>
      </c>
      <c r="BD13" s="12" t="s">
        <v>692</v>
      </c>
      <c r="BE13" s="12" t="s">
        <v>900</v>
      </c>
      <c r="BF13" s="12" t="s">
        <v>901</v>
      </c>
      <c r="BR13" s="397" t="s">
        <v>41</v>
      </c>
    </row>
    <row r="14" spans="2:190" ht="10.5" customHeight="1" x14ac:dyDescent="0.15">
      <c r="B14" s="554"/>
      <c r="C14" s="565" t="str">
        <f>IF(COUNTIF(K14:AH14,"X")&gt;0,$BB$14,"")</f>
        <v/>
      </c>
      <c r="D14" s="566"/>
      <c r="E14" s="566"/>
      <c r="F14" s="566"/>
      <c r="G14" s="566"/>
      <c r="H14" s="566"/>
      <c r="I14" s="567"/>
      <c r="J14" s="413" t="str">
        <f>IF(AND(C13=BD13,COUNTA(K13:AH13)&gt;0),1,"")</f>
        <v/>
      </c>
      <c r="K14" s="133" t="str">
        <f>IF(AND(OR(K12="A",K12="B",K12="C"),OR(バルブ!$R$10="1",K13=1)),"X",IF(AND(バルブ!$R$25="-X90",OR(バルブ!$R$10="1",K13=1)),"X",IF(AND(バルブ!$R$7="10-",OR(仕様書作成!K12="A",仕様書作成!K12="B",仕様書作成!K12="C"),OR(バルブ!$R$10="1",K13=1)),"X","")))</f>
        <v/>
      </c>
      <c r="L14" s="133" t="str">
        <f>IF(AND(OR(L12="A",L12="B",L12="C"),OR(バルブ!$R$10="1",L13=1)),"X",IF(AND(バルブ!$R$25="-X90",OR(バルブ!$R$10="1",L13=1)),"X",IF(AND(バルブ!$R$7="10-",OR(仕様書作成!L12="A",仕様書作成!L12="B",仕様書作成!L12="C"),OR(バルブ!$R$10="1",L13=1)),"X","")))</f>
        <v/>
      </c>
      <c r="M14" s="133" t="str">
        <f>IF(AND(OR(M12="A",M12="B",M12="C"),OR(バルブ!$R$10="1",M13=1)),"X",IF(AND(バルブ!$R$25="-X90",OR(バルブ!$R$10="1",M13=1)),"X",IF(AND(バルブ!$R$7="10-",OR(仕様書作成!M12="A",仕様書作成!M12="B",仕様書作成!M12="C"),OR(バルブ!$R$10="1",M13=1)),"X","")))</f>
        <v/>
      </c>
      <c r="N14" s="133" t="str">
        <f>IF(AND(OR(N12="A",N12="B",N12="C"),OR(バルブ!$R$10="1",N13=1)),"X",IF(AND(バルブ!$R$25="-X90",OR(バルブ!$R$10="1",N13=1)),"X",IF(AND(バルブ!$R$7="10-",OR(仕様書作成!N12="A",仕様書作成!N12="B",仕様書作成!N12="C"),OR(バルブ!$R$10="1",N13=1)),"X","")))</f>
        <v/>
      </c>
      <c r="O14" s="133" t="str">
        <f>IF(AND(OR(O12="A",O12="B",O12="C"),OR(バルブ!$R$10="1",O13=1)),"X",IF(AND(バルブ!$R$25="-X90",OR(バルブ!$R$10="1",O13=1)),"X",IF(AND(バルブ!$R$7="10-",OR(仕様書作成!O12="A",仕様書作成!O12="B",仕様書作成!O12="C"),OR(バルブ!$R$10="1",O13=1)),"X","")))</f>
        <v/>
      </c>
      <c r="P14" s="133" t="str">
        <f>IF(AND(OR(P12="A",P12="B",P12="C"),OR(バルブ!$R$10="1",P13=1)),"X",IF(AND(バルブ!$R$25="-X90",OR(バルブ!$R$10="1",P13=1)),"X",IF(AND(バルブ!$R$7="10-",OR(仕様書作成!P12="A",仕様書作成!P12="B",仕様書作成!P12="C"),OR(バルブ!$R$10="1",P13=1)),"X","")))</f>
        <v/>
      </c>
      <c r="Q14" s="133" t="str">
        <f>IF(AND(OR(Q12="A",Q12="B",Q12="C"),OR(バルブ!$R$10="1",Q13=1)),"X",IF(AND(バルブ!$R$25="-X90",OR(バルブ!$R$10="1",Q13=1)),"X",IF(AND(バルブ!$R$7="10-",OR(仕様書作成!Q12="A",仕様書作成!Q12="B",仕様書作成!Q12="C"),OR(バルブ!$R$10="1",Q13=1)),"X","")))</f>
        <v/>
      </c>
      <c r="R14" s="133" t="str">
        <f>IF(AND(OR(R12="A",R12="B",R12="C"),OR(バルブ!$R$10="1",R13=1)),"X",IF(AND(バルブ!$R$25="-X90",OR(バルブ!$R$10="1",R13=1)),"X",IF(AND(バルブ!$R$7="10-",OR(仕様書作成!R12="A",仕様書作成!R12="B",仕様書作成!R12="C"),OR(バルブ!$R$10="1",R13=1)),"X","")))</f>
        <v/>
      </c>
      <c r="S14" s="133" t="str">
        <f>IF(AND(OR(S12="A",S12="B",S12="C"),OR(バルブ!$R$10="1",S13=1)),"X",IF(AND(バルブ!$R$25="-X90",OR(バルブ!$R$10="1",S13=1)),"X",IF(AND(バルブ!$R$7="10-",OR(仕様書作成!S12="A",仕様書作成!S12="B",仕様書作成!S12="C"),OR(バルブ!$R$10="1",S13=1)),"X","")))</f>
        <v/>
      </c>
      <c r="T14" s="133" t="str">
        <f>IF(AND(OR(T12="A",T12="B",T12="C"),OR(バルブ!$R$10="1",T13=1)),"X",IF(AND(バルブ!$R$25="-X90",OR(バルブ!$R$10="1",T13=1)),"X",IF(AND(バルブ!$R$7="10-",OR(仕様書作成!T12="A",仕様書作成!T12="B",仕様書作成!T12="C"),OR(バルブ!$R$10="1",T13=1)),"X","")))</f>
        <v/>
      </c>
      <c r="U14" s="133" t="str">
        <f>IF(AND(OR(U12="A",U12="B",U12="C"),OR(バルブ!$R$10="1",U13=1)),"X",IF(AND(バルブ!$R$25="-X90",OR(バルブ!$R$10="1",U13=1)),"X",IF(AND(バルブ!$R$7="10-",OR(仕様書作成!U12="A",仕様書作成!U12="B",仕様書作成!U12="C"),OR(バルブ!$R$10="1",U13=1)),"X","")))</f>
        <v/>
      </c>
      <c r="V14" s="133" t="str">
        <f>IF(AND(OR(V12="A",V12="B",V12="C"),OR(バルブ!$R$10="1",V13=1)),"X",IF(AND(バルブ!$R$25="-X90",OR(バルブ!$R$10="1",V13=1)),"X",IF(AND(バルブ!$R$7="10-",OR(仕様書作成!V12="A",仕様書作成!V12="B",仕様書作成!V12="C"),OR(バルブ!$R$10="1",V13=1)),"X","")))</f>
        <v/>
      </c>
      <c r="W14" s="133" t="str">
        <f>IF(AND(OR(W12="A",W12="B",W12="C"),OR(バルブ!$R$10="1",W13=1)),"X",IF(AND(バルブ!$R$25="-X90",OR(バルブ!$R$10="1",W13=1)),"X",IF(AND(バルブ!$R$7="10-",OR(仕様書作成!W12="A",仕様書作成!W12="B",仕様書作成!W12="C"),OR(バルブ!$R$10="1",W13=1)),"X","")))</f>
        <v/>
      </c>
      <c r="X14" s="133" t="str">
        <f>IF(AND(OR(X12="A",X12="B",X12="C"),OR(バルブ!$R$10="1",X13=1)),"X",IF(AND(バルブ!$R$25="-X90",OR(バルブ!$R$10="1",X13=1)),"X",IF(AND(バルブ!$R$7="10-",OR(仕様書作成!X12="A",仕様書作成!X12="B",仕様書作成!X12="C"),OR(バルブ!$R$10="1",X13=1)),"X","")))</f>
        <v/>
      </c>
      <c r="Y14" s="133" t="str">
        <f>IF(AND(OR(Y12="A",Y12="B",Y12="C"),OR(バルブ!$R$10="1",Y13=1)),"X",IF(AND(バルブ!$R$25="-X90",OR(バルブ!$R$10="1",Y13=1)),"X",IF(AND(バルブ!$R$7="10-",OR(仕様書作成!Y12="A",仕様書作成!Y12="B",仕様書作成!Y12="C"),OR(バルブ!$R$10="1",Y13=1)),"X","")))</f>
        <v/>
      </c>
      <c r="Z14" s="133" t="str">
        <f>IF(AND(OR(Z12="A",Z12="B",Z12="C"),OR(バルブ!$R$10="1",Z13=1)),"X",IF(AND(バルブ!$R$25="-X90",OR(バルブ!$R$10="1",Z13=1)),"X",IF(AND(バルブ!$R$7="10-",OR(仕様書作成!Z12="A",仕様書作成!Z12="B",仕様書作成!Z12="C"),OR(バルブ!$R$10="1",Z13=1)),"X","")))</f>
        <v/>
      </c>
      <c r="AA14" s="133" t="str">
        <f>IF(AND(OR(AA12="A",AA12="B",AA12="C"),OR(バルブ!$R$10="1",AA13=1)),"X",IF(AND(バルブ!$R$25="-X90",OR(バルブ!$R$10="1",AA13=1)),"X",IF(AND(バルブ!$R$7="10-",OR(仕様書作成!AA12="A",仕様書作成!AA12="B",仕様書作成!AA12="C"),OR(バルブ!$R$10="1",AA13=1)),"X","")))</f>
        <v/>
      </c>
      <c r="AB14" s="133" t="str">
        <f>IF(AND(OR(AB12="A",AB12="B",AB12="C"),OR(バルブ!$R$10="1",AB13=1)),"X",IF(AND(バルブ!$R$25="-X90",OR(バルブ!$R$10="1",AB13=1)),"X",IF(AND(バルブ!$R$7="10-",OR(仕様書作成!AB12="A",仕様書作成!AB12="B",仕様書作成!AB12="C"),OR(バルブ!$R$10="1",AB13=1)),"X","")))</f>
        <v/>
      </c>
      <c r="AC14" s="133" t="str">
        <f>IF(AND(OR(AC12="A",AC12="B",AC12="C"),OR(バルブ!$R$10="1",AC13=1)),"X",IF(AND(バルブ!$R$25="-X90",OR(バルブ!$R$10="1",AC13=1)),"X",IF(AND(バルブ!$R$7="10-",OR(仕様書作成!AC12="A",仕様書作成!AC12="B",仕様書作成!AC12="C"),OR(バルブ!$R$10="1",AC13=1)),"X","")))</f>
        <v/>
      </c>
      <c r="AD14" s="133" t="str">
        <f>IF(AND(OR(AD12="A",AD12="B",AD12="C"),OR(バルブ!$R$10="1",AD13=1)),"X",IF(AND(バルブ!$R$25="-X90",OR(バルブ!$R$10="1",AD13=1)),"X",IF(AND(バルブ!$R$7="10-",OR(仕様書作成!AD12="A",仕様書作成!AD12="B",仕様書作成!AD12="C"),OR(バルブ!$R$10="1",AD13=1)),"X","")))</f>
        <v/>
      </c>
      <c r="AE14" s="133" t="str">
        <f>IF(AND(OR(AE12="A",AE12="B",AE12="C"),OR(バルブ!$R$10="1",AE13=1)),"X",IF(AND(バルブ!$R$25="-X90",OR(バルブ!$R$10="1",AE13=1)),"X",IF(AND(バルブ!$R$7="10-",OR(仕様書作成!AE12="A",仕様書作成!AE12="B",仕様書作成!AE12="C"),OR(バルブ!$R$10="1",AE13=1)),"X","")))</f>
        <v/>
      </c>
      <c r="AF14" s="133" t="str">
        <f>IF(AND(OR(AF12="A",AF12="B",AF12="C"),OR(バルブ!$R$10="1",AF13=1)),"X",IF(AND(バルブ!$R$25="-X90",OR(バルブ!$R$10="1",AF13=1)),"X",IF(AND(バルブ!$R$7="10-",OR(仕様書作成!AF12="A",仕様書作成!AF12="B",仕様書作成!AF12="C"),OR(バルブ!$R$10="1",AF13=1)),"X","")))</f>
        <v/>
      </c>
      <c r="AG14" s="133" t="str">
        <f>IF(AND(OR(AG12="A",AG12="B",AG12="C"),OR(バルブ!$R$10="1",AG13=1)),"X",IF(AND(バルブ!$R$25="-X90",OR(バルブ!$R$10="1",AG13=1)),"X",IF(AND(バルブ!$R$7="10-",OR(仕様書作成!AG12="A",仕様書作成!AG12="B",仕様書作成!AG12="C"),OR(バルブ!$R$10="1",AG13=1)),"X","")))</f>
        <v/>
      </c>
      <c r="AH14" s="133" t="str">
        <f>IF(AND(OR(AH12="A",AH12="B",AH12="C"),OR(バルブ!$R$10="1",AH13=1)),"X",IF(AND(バルブ!$R$25="-X90",OR(バルブ!$R$10="1",AH13=1)),"X",IF(AND(バルブ!$R$7="10-",OR(仕様書作成!AH12="A",仕様書作成!AH12="B",仕様書作成!AH12="C"),OR(バルブ!$R$10="1",AH13=1)),"X","")))</f>
        <v/>
      </c>
      <c r="AI14" s="395"/>
      <c r="AJ14" s="627" t="str">
        <f>IF(AND(バルブ!R25="-X90",COUNTIF(仕様書作成!K13:AH13,1)&gt;0),$BC$14,"")</f>
        <v/>
      </c>
      <c r="AK14" s="628"/>
      <c r="AL14" s="628"/>
      <c r="AM14" s="628"/>
      <c r="AN14" s="628"/>
      <c r="AO14" s="629"/>
      <c r="AP14" s="635"/>
      <c r="BB14" s="369" t="s">
        <v>438</v>
      </c>
      <c r="BC14" s="369" t="s">
        <v>439</v>
      </c>
      <c r="BR14" s="397" t="s">
        <v>35</v>
      </c>
      <c r="BS14" s="397" t="s">
        <v>43</v>
      </c>
      <c r="CO14" s="397" t="s">
        <v>689</v>
      </c>
      <c r="CQ14" s="217" t="str">
        <f>IF(K56="","","SY50M-"&amp;K57&amp;"-"&amp;K59)</f>
        <v/>
      </c>
      <c r="CR14" s="217" t="str">
        <f t="shared" ref="CR14:DN14" si="5">IF(L56="","","SY50M-"&amp;L57&amp;"-"&amp;L59)</f>
        <v/>
      </c>
      <c r="CS14" s="217" t="str">
        <f t="shared" si="5"/>
        <v/>
      </c>
      <c r="CT14" s="217" t="str">
        <f t="shared" si="5"/>
        <v/>
      </c>
      <c r="CU14" s="217" t="str">
        <f t="shared" si="5"/>
        <v/>
      </c>
      <c r="CV14" s="217" t="str">
        <f t="shared" si="5"/>
        <v/>
      </c>
      <c r="CW14" s="217" t="str">
        <f t="shared" si="5"/>
        <v/>
      </c>
      <c r="CX14" s="217" t="str">
        <f t="shared" si="5"/>
        <v/>
      </c>
      <c r="CY14" s="217" t="str">
        <f t="shared" si="5"/>
        <v/>
      </c>
      <c r="CZ14" s="217" t="str">
        <f t="shared" si="5"/>
        <v/>
      </c>
      <c r="DA14" s="217" t="str">
        <f t="shared" si="5"/>
        <v/>
      </c>
      <c r="DB14" s="217" t="str">
        <f t="shared" si="5"/>
        <v/>
      </c>
      <c r="DC14" s="217" t="str">
        <f t="shared" si="5"/>
        <v/>
      </c>
      <c r="DD14" s="217" t="str">
        <f t="shared" si="5"/>
        <v/>
      </c>
      <c r="DE14" s="217" t="str">
        <f t="shared" si="5"/>
        <v/>
      </c>
      <c r="DF14" s="217" t="str">
        <f t="shared" si="5"/>
        <v/>
      </c>
      <c r="DG14" s="217" t="str">
        <f t="shared" si="5"/>
        <v/>
      </c>
      <c r="DH14" s="217" t="str">
        <f t="shared" si="5"/>
        <v/>
      </c>
      <c r="DI14" s="217" t="str">
        <f t="shared" si="5"/>
        <v/>
      </c>
      <c r="DJ14" s="217" t="str">
        <f t="shared" si="5"/>
        <v/>
      </c>
      <c r="DK14" s="217" t="str">
        <f t="shared" si="5"/>
        <v/>
      </c>
      <c r="DL14" s="217" t="str">
        <f t="shared" si="5"/>
        <v/>
      </c>
      <c r="DM14" s="217" t="str">
        <f t="shared" si="5"/>
        <v/>
      </c>
      <c r="DN14" s="217" t="str">
        <f t="shared" si="5"/>
        <v/>
      </c>
    </row>
    <row r="15" spans="2:190" ht="15" customHeight="1" x14ac:dyDescent="0.15">
      <c r="B15" s="554"/>
      <c r="C15" s="573" t="str">
        <f>IF(バルブ!R19=仕様書作成!BC16,仕様書作成!BC15,仕様書作成!BD15)</f>
        <v>　この行は使用しません →→→</v>
      </c>
      <c r="D15" s="574"/>
      <c r="E15" s="574"/>
      <c r="F15" s="574"/>
      <c r="G15" s="574"/>
      <c r="H15" s="574"/>
      <c r="I15" s="575"/>
      <c r="J15" s="336" t="str">
        <f>IF(バルブ!$T$19=仕様書作成!$BC$16,仕様書作成!$BB$15,"")</f>
        <v/>
      </c>
      <c r="K15" s="157"/>
      <c r="L15" s="157"/>
      <c r="M15" s="157"/>
      <c r="N15" s="157"/>
      <c r="O15" s="157"/>
      <c r="P15" s="157"/>
      <c r="Q15" s="157"/>
      <c r="R15" s="157"/>
      <c r="S15" s="157"/>
      <c r="T15" s="157"/>
      <c r="U15" s="157"/>
      <c r="V15" s="157"/>
      <c r="W15" s="158"/>
      <c r="X15" s="158"/>
      <c r="Y15" s="158"/>
      <c r="Z15" s="158"/>
      <c r="AA15" s="158"/>
      <c r="AB15" s="158"/>
      <c r="AC15" s="158"/>
      <c r="AD15" s="158"/>
      <c r="AE15" s="158"/>
      <c r="AF15" s="158"/>
      <c r="AG15" s="158"/>
      <c r="AH15" s="158"/>
      <c r="AI15" s="336" t="str">
        <f>IF(バルブ!$T$19=仕様書作成!$BC$16,仕様書作成!$BB$15,"")</f>
        <v/>
      </c>
      <c r="AJ15" s="658" t="str">
        <f>IF(AND($C$16=BE16,バルブ!T19=""),仕様書作成!BE15,IF(AND($C$16=BE16,バルブ!T19="D"),仕様書作成!BF15,IF(AND($C$16=BE16,バルブ!T19="E"),仕様書作成!BG15,IF(AND($C$16=BE16,バルブ!T19="F"),仕様書作成!BH15,""))))</f>
        <v/>
      </c>
      <c r="AK15" s="659"/>
      <c r="AL15" s="659"/>
      <c r="AM15" s="659"/>
      <c r="AN15" s="659"/>
      <c r="AO15" s="660"/>
      <c r="AP15" s="337"/>
      <c r="BB15" s="12" t="s">
        <v>690</v>
      </c>
      <c r="BC15" s="12" t="s">
        <v>691</v>
      </c>
      <c r="BD15" s="12" t="s">
        <v>692</v>
      </c>
      <c r="BE15" s="12" t="s">
        <v>693</v>
      </c>
      <c r="BF15" s="12" t="s">
        <v>694</v>
      </c>
      <c r="BG15" s="12" t="s">
        <v>695</v>
      </c>
      <c r="BH15" s="12" t="s">
        <v>696</v>
      </c>
      <c r="BR15" s="397" t="s">
        <v>37</v>
      </c>
      <c r="BS15" s="397" t="s">
        <v>38</v>
      </c>
      <c r="BT15" s="397" t="s">
        <v>39</v>
      </c>
      <c r="EK15" s="117"/>
      <c r="EL15" s="117"/>
      <c r="EM15" s="117"/>
      <c r="EN15" s="117"/>
      <c r="EO15" s="117"/>
      <c r="EP15" s="117"/>
      <c r="EQ15" s="117"/>
      <c r="ER15" s="117"/>
      <c r="ES15" s="117"/>
      <c r="ET15" s="117"/>
      <c r="EU15" s="117"/>
      <c r="EV15" s="117"/>
      <c r="EW15" s="117"/>
      <c r="EX15" s="117"/>
      <c r="EY15" s="117"/>
      <c r="EZ15" s="117"/>
      <c r="FA15" s="117"/>
      <c r="FB15" s="117"/>
      <c r="FC15" s="117"/>
      <c r="FD15" s="117"/>
      <c r="FE15" s="117"/>
      <c r="FF15" s="117"/>
      <c r="FG15" s="117"/>
      <c r="FH15" s="117"/>
      <c r="FI15" s="117"/>
      <c r="FJ15" s="117"/>
      <c r="FK15" s="117"/>
      <c r="FL15" s="117"/>
      <c r="FM15" s="117"/>
      <c r="FN15" s="117"/>
      <c r="FO15" s="117"/>
      <c r="FP15" s="117"/>
      <c r="FQ15" s="117"/>
      <c r="FR15" s="117"/>
      <c r="FS15" s="117"/>
      <c r="FT15" s="117"/>
      <c r="FU15" s="117"/>
      <c r="FV15" s="117"/>
      <c r="FW15" s="117"/>
      <c r="FX15" s="117"/>
      <c r="FY15" s="117"/>
      <c r="FZ15" s="117"/>
      <c r="GA15" s="117"/>
      <c r="GB15" s="117"/>
      <c r="GC15" s="117"/>
      <c r="GD15" s="117"/>
      <c r="GE15" s="117"/>
      <c r="GF15" s="117"/>
      <c r="GG15" s="117"/>
      <c r="GH15" s="117"/>
    </row>
    <row r="16" spans="2:190" ht="12" customHeight="1" x14ac:dyDescent="0.15">
      <c r="B16" s="554"/>
      <c r="C16" s="576" t="str">
        <f>IF(COUNTIF(K16:AH16,"-")&gt;0,$BD$16,IF(COUNTIF(K16:AH16,"X")&gt;0,$BE$16,""))</f>
        <v/>
      </c>
      <c r="D16" s="577"/>
      <c r="E16" s="577"/>
      <c r="F16" s="577"/>
      <c r="G16" s="577"/>
      <c r="H16" s="577"/>
      <c r="I16" s="578"/>
      <c r="J16" s="338"/>
      <c r="K16" s="154" t="str">
        <f>IF(AND($C$15=$BD$15,K15&lt;&gt;""),"X","")</f>
        <v/>
      </c>
      <c r="L16" s="154" t="str">
        <f t="shared" ref="L16:AH16" si="6">IF(AND($C$15=$BD$15,L15&lt;&gt;""),"X","")</f>
        <v/>
      </c>
      <c r="M16" s="154" t="str">
        <f t="shared" si="6"/>
        <v/>
      </c>
      <c r="N16" s="154" t="str">
        <f t="shared" si="6"/>
        <v/>
      </c>
      <c r="O16" s="154" t="str">
        <f t="shared" si="6"/>
        <v/>
      </c>
      <c r="P16" s="154" t="str">
        <f t="shared" si="6"/>
        <v/>
      </c>
      <c r="Q16" s="154" t="str">
        <f t="shared" si="6"/>
        <v/>
      </c>
      <c r="R16" s="154" t="str">
        <f t="shared" si="6"/>
        <v/>
      </c>
      <c r="S16" s="154" t="str">
        <f t="shared" si="6"/>
        <v/>
      </c>
      <c r="T16" s="154" t="str">
        <f t="shared" si="6"/>
        <v/>
      </c>
      <c r="U16" s="154" t="str">
        <f t="shared" si="6"/>
        <v/>
      </c>
      <c r="V16" s="154" t="str">
        <f t="shared" si="6"/>
        <v/>
      </c>
      <c r="W16" s="154" t="str">
        <f t="shared" si="6"/>
        <v/>
      </c>
      <c r="X16" s="154" t="str">
        <f t="shared" si="6"/>
        <v/>
      </c>
      <c r="Y16" s="154" t="str">
        <f t="shared" si="6"/>
        <v/>
      </c>
      <c r="Z16" s="154" t="str">
        <f t="shared" si="6"/>
        <v/>
      </c>
      <c r="AA16" s="154" t="str">
        <f t="shared" si="6"/>
        <v/>
      </c>
      <c r="AB16" s="154" t="str">
        <f t="shared" si="6"/>
        <v/>
      </c>
      <c r="AC16" s="154" t="str">
        <f t="shared" si="6"/>
        <v/>
      </c>
      <c r="AD16" s="154" t="str">
        <f t="shared" si="6"/>
        <v/>
      </c>
      <c r="AE16" s="154" t="str">
        <f t="shared" si="6"/>
        <v/>
      </c>
      <c r="AF16" s="154" t="str">
        <f t="shared" si="6"/>
        <v/>
      </c>
      <c r="AG16" s="154" t="str">
        <f t="shared" si="6"/>
        <v/>
      </c>
      <c r="AH16" s="154" t="str">
        <f t="shared" si="6"/>
        <v/>
      </c>
      <c r="AI16" s="338"/>
      <c r="AJ16" s="661"/>
      <c r="AK16" s="662"/>
      <c r="AL16" s="662"/>
      <c r="AM16" s="662"/>
      <c r="AN16" s="662"/>
      <c r="AO16" s="663"/>
      <c r="AP16" s="339"/>
      <c r="BB16" s="12" t="s">
        <v>697</v>
      </c>
      <c r="BC16" s="12" t="s">
        <v>331</v>
      </c>
      <c r="BD16" s="12" t="s">
        <v>698</v>
      </c>
      <c r="BE16" s="12" t="s">
        <v>699</v>
      </c>
      <c r="BF16" s="12"/>
      <c r="EK16" s="117"/>
      <c r="EL16" s="117"/>
      <c r="EM16" s="117"/>
      <c r="EN16" s="117"/>
      <c r="EO16" s="117"/>
      <c r="EP16" s="117"/>
      <c r="EQ16" s="117"/>
      <c r="ER16" s="117"/>
      <c r="ES16" s="117"/>
      <c r="ET16" s="117"/>
      <c r="EU16" s="117"/>
      <c r="EV16" s="117"/>
      <c r="EW16" s="117"/>
      <c r="EX16" s="117"/>
      <c r="EY16" s="117"/>
      <c r="EZ16" s="117"/>
      <c r="FA16" s="117"/>
      <c r="FB16" s="117"/>
      <c r="FC16" s="117"/>
      <c r="FD16" s="117"/>
      <c r="FE16" s="117"/>
      <c r="FF16" s="117"/>
      <c r="FG16" s="117"/>
      <c r="FH16" s="117"/>
      <c r="FI16" s="117"/>
      <c r="FJ16" s="117"/>
      <c r="FK16" s="117"/>
      <c r="FL16" s="117"/>
      <c r="FM16" s="117"/>
      <c r="FN16" s="117"/>
      <c r="FO16" s="117"/>
      <c r="FP16" s="117"/>
      <c r="FQ16" s="117"/>
      <c r="FR16" s="117"/>
      <c r="FS16" s="117"/>
      <c r="FT16" s="117"/>
      <c r="FU16" s="117"/>
      <c r="FV16" s="117"/>
      <c r="FW16" s="117"/>
      <c r="FX16" s="117"/>
      <c r="FY16" s="117"/>
      <c r="FZ16" s="117"/>
      <c r="GA16" s="117"/>
      <c r="GB16" s="117"/>
      <c r="GC16" s="117"/>
      <c r="GD16" s="117"/>
      <c r="GE16" s="117"/>
      <c r="GF16" s="117"/>
      <c r="GG16" s="117"/>
      <c r="GH16" s="117"/>
    </row>
    <row r="17" spans="2:190" ht="15" customHeight="1" x14ac:dyDescent="0.15">
      <c r="B17" s="554"/>
      <c r="C17" s="556" t="s">
        <v>294</v>
      </c>
      <c r="D17" s="557"/>
      <c r="E17" s="557"/>
      <c r="F17" s="557"/>
      <c r="G17" s="557"/>
      <c r="H17" s="557"/>
      <c r="I17" s="558"/>
      <c r="J17" s="507" t="s">
        <v>700</v>
      </c>
      <c r="K17" s="134"/>
      <c r="L17" s="134"/>
      <c r="M17" s="134"/>
      <c r="N17" s="134"/>
      <c r="O17" s="134"/>
      <c r="P17" s="134"/>
      <c r="Q17" s="134"/>
      <c r="R17" s="134"/>
      <c r="S17" s="134"/>
      <c r="T17" s="134"/>
      <c r="U17" s="134"/>
      <c r="V17" s="134"/>
      <c r="W17" s="134"/>
      <c r="X17" s="134"/>
      <c r="Y17" s="134"/>
      <c r="Z17" s="134"/>
      <c r="AA17" s="135"/>
      <c r="AB17" s="135"/>
      <c r="AC17" s="135"/>
      <c r="AD17" s="135"/>
      <c r="AE17" s="135"/>
      <c r="AF17" s="135"/>
      <c r="AG17" s="135"/>
      <c r="AH17" s="136"/>
      <c r="AI17" s="507" t="s">
        <v>700</v>
      </c>
      <c r="AJ17" s="664" t="s">
        <v>296</v>
      </c>
      <c r="AK17" s="665"/>
      <c r="AL17" s="665"/>
      <c r="AM17" s="665"/>
      <c r="AN17" s="665"/>
      <c r="AO17" s="666"/>
      <c r="AP17" s="234"/>
      <c r="BR17" s="397" t="s">
        <v>154</v>
      </c>
    </row>
    <row r="18" spans="2:190" ht="10.5" customHeight="1" x14ac:dyDescent="0.15">
      <c r="B18" s="554"/>
      <c r="C18" s="559" t="str">
        <f>IF(COUNTIF(K18:AH18,"X")&gt;0,$BB$18,"")</f>
        <v/>
      </c>
      <c r="D18" s="560"/>
      <c r="E18" s="560"/>
      <c r="F18" s="560"/>
      <c r="G18" s="560"/>
      <c r="H18" s="560"/>
      <c r="I18" s="561"/>
      <c r="J18" s="508"/>
      <c r="K18" s="137" t="str">
        <f>IF(AND(ベース!$R$49&lt;&gt;"R",仕様書作成!K17="R"),"X","")</f>
        <v/>
      </c>
      <c r="L18" s="137" t="str">
        <f>IF(AND(ベース!$R$49&lt;&gt;"R",仕様書作成!L17="R"),"X","")</f>
        <v/>
      </c>
      <c r="M18" s="137" t="str">
        <f>IF(AND(ベース!$R$49&lt;&gt;"R",仕様書作成!M17="R"),"X","")</f>
        <v/>
      </c>
      <c r="N18" s="137" t="str">
        <f>IF(AND(ベース!$R$49&lt;&gt;"R",仕様書作成!N17="R"),"X","")</f>
        <v/>
      </c>
      <c r="O18" s="137" t="str">
        <f>IF(AND(ベース!$R$49&lt;&gt;"R",仕様書作成!O17="R"),"X","")</f>
        <v/>
      </c>
      <c r="P18" s="137" t="str">
        <f>IF(AND(ベース!$R$49&lt;&gt;"R",仕様書作成!P17="R"),"X","")</f>
        <v/>
      </c>
      <c r="Q18" s="137" t="str">
        <f>IF(AND(ベース!$R$49&lt;&gt;"R",仕様書作成!Q17="R"),"X","")</f>
        <v/>
      </c>
      <c r="R18" s="137" t="str">
        <f>IF(AND(ベース!$R$49&lt;&gt;"R",仕様書作成!R17="R"),"X","")</f>
        <v/>
      </c>
      <c r="S18" s="137" t="str">
        <f>IF(AND(ベース!$R$49&lt;&gt;"R",仕様書作成!S17="R"),"X","")</f>
        <v/>
      </c>
      <c r="T18" s="137" t="str">
        <f>IF(AND(ベース!$R$49&lt;&gt;"R",仕様書作成!T17="R"),"X","")</f>
        <v/>
      </c>
      <c r="U18" s="137" t="str">
        <f>IF(AND(ベース!$R$49&lt;&gt;"R",仕様書作成!U17="R"),"X","")</f>
        <v/>
      </c>
      <c r="V18" s="137" t="str">
        <f>IF(AND(ベース!$R$49&lt;&gt;"R",仕様書作成!V17="R"),"X","")</f>
        <v/>
      </c>
      <c r="W18" s="137" t="str">
        <f>IF(AND(ベース!$R$49&lt;&gt;"R",仕様書作成!W17="R"),"X","")</f>
        <v/>
      </c>
      <c r="X18" s="137" t="str">
        <f>IF(AND(ベース!$R$49&lt;&gt;"R",仕様書作成!X17="R"),"X","")</f>
        <v/>
      </c>
      <c r="Y18" s="137" t="str">
        <f>IF(AND(ベース!$R$49&lt;&gt;"R",仕様書作成!Y17="R"),"X","")</f>
        <v/>
      </c>
      <c r="Z18" s="137" t="str">
        <f>IF(AND(ベース!$R$49&lt;&gt;"R",仕様書作成!Z17="R"),"X","")</f>
        <v/>
      </c>
      <c r="AA18" s="137" t="str">
        <f>IF(AND(ベース!$R$49&lt;&gt;"R",仕様書作成!AA17="R"),"X","")</f>
        <v/>
      </c>
      <c r="AB18" s="137" t="str">
        <f>IF(AND(ベース!$R$49&lt;&gt;"R",仕様書作成!AB17="R"),"X","")</f>
        <v/>
      </c>
      <c r="AC18" s="137" t="str">
        <f>IF(AND(ベース!$R$49&lt;&gt;"R",仕様書作成!AC17="R"),"X","")</f>
        <v/>
      </c>
      <c r="AD18" s="137" t="str">
        <f>IF(AND(ベース!$R$49&lt;&gt;"R",仕様書作成!AD17="R"),"X","")</f>
        <v/>
      </c>
      <c r="AE18" s="137" t="str">
        <f>IF(AND(ベース!$R$49&lt;&gt;"R",仕様書作成!AE17="R"),"X","")</f>
        <v/>
      </c>
      <c r="AF18" s="137" t="str">
        <f>IF(AND(ベース!$R$49&lt;&gt;"R",仕様書作成!AF17="R"),"X","")</f>
        <v/>
      </c>
      <c r="AG18" s="137" t="str">
        <f>IF(AND(ベース!$R$49&lt;&gt;"R",仕様書作成!AG17="R"),"X","")</f>
        <v/>
      </c>
      <c r="AH18" s="137" t="str">
        <f>IF(AND(ベース!$R$49&lt;&gt;"R",仕様書作成!AH17="R"),"X","")</f>
        <v/>
      </c>
      <c r="AI18" s="612"/>
      <c r="AJ18" s="664"/>
      <c r="AK18" s="665"/>
      <c r="AL18" s="665"/>
      <c r="AM18" s="665"/>
      <c r="AN18" s="665"/>
      <c r="AO18" s="666"/>
      <c r="AP18" s="234"/>
      <c r="BB18" s="369" t="s">
        <v>440</v>
      </c>
      <c r="BR18" s="397" t="s">
        <v>37</v>
      </c>
      <c r="BS18" s="397" t="s">
        <v>39</v>
      </c>
    </row>
    <row r="19" spans="2:190" ht="15" customHeight="1" x14ac:dyDescent="0.15">
      <c r="B19" s="554"/>
      <c r="C19" s="609" t="s">
        <v>369</v>
      </c>
      <c r="D19" s="610"/>
      <c r="E19" s="610"/>
      <c r="F19" s="610"/>
      <c r="G19" s="610"/>
      <c r="H19" s="610"/>
      <c r="I19" s="611"/>
      <c r="J19" s="612" t="s">
        <v>495</v>
      </c>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c r="AI19" s="613" t="s">
        <v>495</v>
      </c>
      <c r="AJ19" s="664"/>
      <c r="AK19" s="665"/>
      <c r="AL19" s="665"/>
      <c r="AM19" s="665"/>
      <c r="AN19" s="665"/>
      <c r="AO19" s="666"/>
      <c r="AP19" s="234"/>
      <c r="BR19" s="398" t="s">
        <v>701</v>
      </c>
      <c r="BS19" s="397" t="s">
        <v>337</v>
      </c>
      <c r="BT19" s="397" t="s">
        <v>338</v>
      </c>
      <c r="BU19" s="397" t="s">
        <v>628</v>
      </c>
      <c r="BV19" s="397" t="s">
        <v>702</v>
      </c>
      <c r="BW19" s="397" t="s">
        <v>340</v>
      </c>
      <c r="BX19" s="397" t="s">
        <v>341</v>
      </c>
      <c r="BY19" s="397" t="s">
        <v>631</v>
      </c>
      <c r="BZ19" s="397" t="s">
        <v>703</v>
      </c>
      <c r="CA19" s="397" t="s">
        <v>704</v>
      </c>
    </row>
    <row r="20" spans="2:190" ht="10.5" customHeight="1" x14ac:dyDescent="0.15">
      <c r="B20" s="554"/>
      <c r="C20" s="559" t="str">
        <f>IF(COUNTIF(K20:AH20,"X")&gt;0,$BB$20,"")</f>
        <v/>
      </c>
      <c r="D20" s="560"/>
      <c r="E20" s="560"/>
      <c r="F20" s="560"/>
      <c r="G20" s="560"/>
      <c r="H20" s="560"/>
      <c r="I20" s="561"/>
      <c r="J20" s="612"/>
      <c r="K20" s="139" t="str">
        <f>IF(AND(K19="H",OR(バルブ!$R$10="1",K13=1)),"X",IF(AND(OR(K12&lt;3,K12="A",K12="B",K12="C"),OR(バルブ!$R$10="0",K13=0),OR(K19="H",K19="")),"",IF(K19="","","X")))</f>
        <v/>
      </c>
      <c r="L20" s="139" t="str">
        <f>IF(AND(L19="H",OR(バルブ!$R$10="1",L13=1)),"X",IF(AND(OR(L12&lt;3,L12="A",L12="B",L12="C"),OR(バルブ!$R$10="0",L13=0),OR(L19="H",L19="")),"",IF(L19="","","X")))</f>
        <v/>
      </c>
      <c r="M20" s="139" t="str">
        <f>IF(AND(M19="H",OR(バルブ!$R$10="1",M13=1)),"X",IF(AND(OR(M12&lt;3,M12="A",M12="B",M12="C"),OR(バルブ!$R$10="0",M13=0),OR(M19="H",M19="")),"",IF(M19="","","X")))</f>
        <v/>
      </c>
      <c r="N20" s="139" t="str">
        <f>IF(AND(N19="H",OR(バルブ!$R$10="1",N13=1)),"X",IF(AND(OR(N12&lt;3,N12="A",N12="B",N12="C"),OR(バルブ!$R$10="0",N13=0),OR(N19="H",N19="")),"",IF(N19="","","X")))</f>
        <v/>
      </c>
      <c r="O20" s="139" t="str">
        <f>IF(AND(O19="H",OR(バルブ!$R$10="1",O13=1)),"X",IF(AND(OR(O12&lt;3,O12="A",O12="B",O12="C"),OR(バルブ!$R$10="0",O13=0),OR(O19="H",O19="")),"",IF(O19="","","X")))</f>
        <v/>
      </c>
      <c r="P20" s="139" t="str">
        <f>IF(AND(P19="H",OR(バルブ!$R$10="1",P13=1)),"X",IF(AND(OR(P12&lt;3,P12="A",P12="B",P12="C"),OR(バルブ!$R$10="0",P13=0),OR(P19="H",P19="")),"",IF(P19="","","X")))</f>
        <v/>
      </c>
      <c r="Q20" s="139" t="str">
        <f>IF(AND(Q19="H",OR(バルブ!$R$10="1",Q13=1)),"X",IF(AND(OR(Q12&lt;3,Q12="A",Q12="B",Q12="C"),OR(バルブ!$R$10="0",Q13=0),OR(Q19="H",Q19="")),"",IF(Q19="","","X")))</f>
        <v/>
      </c>
      <c r="R20" s="139" t="str">
        <f>IF(AND(R19="H",OR(バルブ!$R$10="1",R13=1)),"X",IF(AND(OR(R12&lt;3,R12="A",R12="B",R12="C"),OR(バルブ!$R$10="0",R13=0),OR(R19="H",R19="")),"",IF(R19="","","X")))</f>
        <v/>
      </c>
      <c r="S20" s="139" t="str">
        <f>IF(AND(S19="H",OR(バルブ!$R$10="1",S13=1)),"X",IF(AND(OR(S12&lt;3,S12="A",S12="B",S12="C"),OR(バルブ!$R$10="0",S13=0),OR(S19="H",S19="")),"",IF(S19="","","X")))</f>
        <v/>
      </c>
      <c r="T20" s="139" t="str">
        <f>IF(AND(T19="H",OR(バルブ!$R$10="1",T13=1)),"X",IF(AND(OR(T12&lt;3,T12="A",T12="B",T12="C"),OR(バルブ!$R$10="0",T13=0),OR(T19="H",T19="")),"",IF(T19="","","X")))</f>
        <v/>
      </c>
      <c r="U20" s="139" t="str">
        <f>IF(AND(U19="H",OR(バルブ!$R$10="1",U13=1)),"X",IF(AND(OR(U12&lt;3,U12="A",U12="B",U12="C"),OR(バルブ!$R$10="0",U13=0),OR(U19="H",U19="")),"",IF(U19="","","X")))</f>
        <v/>
      </c>
      <c r="V20" s="139" t="str">
        <f>IF(AND(V19="H",OR(バルブ!$R$10="1",V13=1)),"X",IF(AND(OR(V12&lt;3,V12="A",V12="B",V12="C"),OR(バルブ!$R$10="0",V13=0),OR(V19="H",V19="")),"",IF(V19="","","X")))</f>
        <v/>
      </c>
      <c r="W20" s="139" t="str">
        <f>IF(AND(W19="H",OR(バルブ!$R$10="1",W13=1)),"X",IF(AND(OR(W12&lt;3,W12="A",W12="B",W12="C"),OR(バルブ!$R$10="0",W13=0),OR(W19="H",W19="")),"",IF(W19="","","X")))</f>
        <v/>
      </c>
      <c r="X20" s="139" t="str">
        <f>IF(AND(X19="H",OR(バルブ!$R$10="1",X13=1)),"X",IF(AND(OR(X12&lt;3,X12="A",X12="B",X12="C"),OR(バルブ!$R$10="0",X13=0),OR(X19="H",X19="")),"",IF(X19="","","X")))</f>
        <v/>
      </c>
      <c r="Y20" s="139" t="str">
        <f>IF(AND(Y19="H",OR(バルブ!$R$10="1",Y13=1)),"X",IF(AND(OR(Y12&lt;3,Y12="A",Y12="B",Y12="C"),OR(バルブ!$R$10="0",Y13=0),OR(Y19="H",Y19="")),"",IF(Y19="","","X")))</f>
        <v/>
      </c>
      <c r="Z20" s="139" t="str">
        <f>IF(AND(Z19="H",OR(バルブ!$R$10="1",Z13=1)),"X",IF(AND(OR(Z12&lt;3,Z12="A",Z12="B",Z12="C"),OR(バルブ!$R$10="0",Z13=0),OR(Z19="H",Z19="")),"",IF(Z19="","","X")))</f>
        <v/>
      </c>
      <c r="AA20" s="139" t="str">
        <f>IF(AND(AA19="H",OR(バルブ!$R$10="1",AA13=1)),"X",IF(AND(OR(AA12&lt;3,AA12="A",AA12="B",AA12="C"),OR(バルブ!$R$10="0",AA13=0),OR(AA19="H",AA19="")),"",IF(AA19="","","X")))</f>
        <v/>
      </c>
      <c r="AB20" s="139" t="str">
        <f>IF(AND(AB19="H",OR(バルブ!$R$10="1",AB13=1)),"X",IF(AND(OR(AB12&lt;3,AB12="A",AB12="B",AB12="C"),OR(バルブ!$R$10="0",AB13=0),OR(AB19="H",AB19="")),"",IF(AB19="","","X")))</f>
        <v/>
      </c>
      <c r="AC20" s="139" t="str">
        <f>IF(AND(AC19="H",OR(バルブ!$R$10="1",AC13=1)),"X",IF(AND(OR(AC12&lt;3,AC12="A",AC12="B",AC12="C"),OR(バルブ!$R$10="0",AC13=0),OR(AC19="H",AC19="")),"",IF(AC19="","","X")))</f>
        <v/>
      </c>
      <c r="AD20" s="139" t="str">
        <f>IF(AND(AD19="H",OR(バルブ!$R$10="1",AD13=1)),"X",IF(AND(OR(AD12&lt;3,AD12="A",AD12="B",AD12="C"),OR(バルブ!$R$10="0",AD13=0),OR(AD19="H",AD19="")),"",IF(AD19="","","X")))</f>
        <v/>
      </c>
      <c r="AE20" s="139" t="str">
        <f>IF(AND(AE19="H",OR(バルブ!$R$10="1",AE13=1)),"X",IF(AND(OR(AE12&lt;3,AE12="A",AE12="B",AE12="C"),OR(バルブ!$R$10="0",AE13=0),OR(AE19="H",AE19="")),"",IF(AE19="","","X")))</f>
        <v/>
      </c>
      <c r="AF20" s="139" t="str">
        <f>IF(AND(AF19="H",OR(バルブ!$R$10="1",AF13=1)),"X",IF(AND(OR(AF12&lt;3,AF12="A",AF12="B",AF12="C"),OR(バルブ!$R$10="0",AF13=0),OR(AF19="H",AF19="")),"",IF(AF19="","","X")))</f>
        <v/>
      </c>
      <c r="AG20" s="139" t="str">
        <f>IF(AND(AG19="H",OR(バルブ!$R$10="1",AG13=1)),"X",IF(AND(OR(AG12&lt;3,AG12="A",AG12="B",AG12="C"),OR(バルブ!$R$10="0",AG13=0),OR(AG19="H",AG19="")),"",IF(AG19="","","X")))</f>
        <v/>
      </c>
      <c r="AH20" s="139" t="str">
        <f>IF(AND(AH19="H",OR(バルブ!$R$10="1",AH13=1)),"X",IF(AND(OR(AH12&lt;3,AH12="A",AH12="B",AH12="C"),OR(バルブ!$R$10="0",AH13=0),OR(AH19="H",AH19="")),"",IF(AH19="","","X")))</f>
        <v/>
      </c>
      <c r="AI20" s="508"/>
      <c r="AJ20" s="664"/>
      <c r="AK20" s="665"/>
      <c r="AL20" s="665"/>
      <c r="AM20" s="665"/>
      <c r="AN20" s="665"/>
      <c r="AO20" s="666"/>
      <c r="AP20" s="234"/>
      <c r="BB20" s="369" t="s">
        <v>438</v>
      </c>
      <c r="BQ20" s="397" t="s">
        <v>337</v>
      </c>
      <c r="BR20" s="397" t="s">
        <v>338</v>
      </c>
      <c r="BS20" s="397" t="s">
        <v>628</v>
      </c>
      <c r="BT20" s="397" t="s">
        <v>705</v>
      </c>
      <c r="BU20" s="397" t="s">
        <v>706</v>
      </c>
      <c r="BV20" s="397" t="s">
        <v>707</v>
      </c>
      <c r="BW20" s="397" t="s">
        <v>708</v>
      </c>
      <c r="BX20" s="397" t="s">
        <v>709</v>
      </c>
      <c r="BY20" s="397" t="s">
        <v>710</v>
      </c>
      <c r="BZ20" s="397" t="s">
        <v>340</v>
      </c>
      <c r="CA20" s="397" t="s">
        <v>341</v>
      </c>
      <c r="CB20" s="397" t="s">
        <v>631</v>
      </c>
      <c r="CC20" s="397" t="s">
        <v>711</v>
      </c>
      <c r="CD20" s="397" t="s">
        <v>712</v>
      </c>
      <c r="CE20" s="397" t="s">
        <v>713</v>
      </c>
      <c r="CF20" s="397" t="s">
        <v>714</v>
      </c>
    </row>
    <row r="21" spans="2:190" ht="15" customHeight="1" x14ac:dyDescent="0.15">
      <c r="B21" s="554"/>
      <c r="C21" s="609" t="s">
        <v>538</v>
      </c>
      <c r="D21" s="610"/>
      <c r="E21" s="610"/>
      <c r="F21" s="610"/>
      <c r="G21" s="610"/>
      <c r="H21" s="610"/>
      <c r="I21" s="611"/>
      <c r="J21" s="613" t="s">
        <v>495</v>
      </c>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613" t="s">
        <v>495</v>
      </c>
      <c r="AJ21" s="664"/>
      <c r="AK21" s="665"/>
      <c r="AL21" s="665"/>
      <c r="AM21" s="665"/>
      <c r="AN21" s="665"/>
      <c r="AO21" s="666"/>
      <c r="AP21" s="234"/>
    </row>
    <row r="22" spans="2:190" ht="10.5" customHeight="1" x14ac:dyDescent="0.15">
      <c r="B22" s="554"/>
      <c r="C22" s="559" t="str">
        <f>IF(COUNTIF(K22:AH22,"X")&gt;0,$BB$22,"")</f>
        <v/>
      </c>
      <c r="D22" s="560"/>
      <c r="E22" s="560"/>
      <c r="F22" s="560"/>
      <c r="G22" s="560"/>
      <c r="H22" s="560"/>
      <c r="I22" s="561"/>
      <c r="J22" s="508"/>
      <c r="K22" s="139" t="str">
        <f>IF(AND(バルブ!$R$10&lt;&gt;"1",K13&lt;&gt;1,K21="K"),"X","")</f>
        <v/>
      </c>
      <c r="L22" s="139" t="str">
        <f>IF(AND(バルブ!$R$10&lt;&gt;"1",L13&lt;&gt;1,L21="K"),"X","")</f>
        <v/>
      </c>
      <c r="M22" s="139" t="str">
        <f>IF(AND(バルブ!$R$10&lt;&gt;"1",M13&lt;&gt;1,M21="K"),"X","")</f>
        <v/>
      </c>
      <c r="N22" s="139" t="str">
        <f>IF(AND(バルブ!$R$10&lt;&gt;"1",N13&lt;&gt;1,N21="K"),"X","")</f>
        <v/>
      </c>
      <c r="O22" s="139" t="str">
        <f>IF(AND(バルブ!$R$10&lt;&gt;"1",O13&lt;&gt;1,O21="K"),"X","")</f>
        <v/>
      </c>
      <c r="P22" s="139" t="str">
        <f>IF(AND(バルブ!$R$10&lt;&gt;"1",P13&lt;&gt;1,P21="K"),"X","")</f>
        <v/>
      </c>
      <c r="Q22" s="139" t="str">
        <f>IF(AND(バルブ!$R$10&lt;&gt;"1",Q13&lt;&gt;1,Q21="K"),"X","")</f>
        <v/>
      </c>
      <c r="R22" s="139" t="str">
        <f>IF(AND(バルブ!$R$10&lt;&gt;"1",R13&lt;&gt;1,R21="K"),"X","")</f>
        <v/>
      </c>
      <c r="S22" s="139" t="str">
        <f>IF(AND(バルブ!$R$10&lt;&gt;"1",S13&lt;&gt;1,S21="K"),"X","")</f>
        <v/>
      </c>
      <c r="T22" s="139" t="str">
        <f>IF(AND(バルブ!$R$10&lt;&gt;"1",T13&lt;&gt;1,T21="K"),"X","")</f>
        <v/>
      </c>
      <c r="U22" s="139" t="str">
        <f>IF(AND(バルブ!$R$10&lt;&gt;"1",U13&lt;&gt;1,U21="K"),"X","")</f>
        <v/>
      </c>
      <c r="V22" s="139" t="str">
        <f>IF(AND(バルブ!$R$10&lt;&gt;"1",V13&lt;&gt;1,V21="K"),"X","")</f>
        <v/>
      </c>
      <c r="W22" s="139" t="str">
        <f>IF(AND(バルブ!$R$10&lt;&gt;"1",W13&lt;&gt;1,W21="K"),"X","")</f>
        <v/>
      </c>
      <c r="X22" s="139" t="str">
        <f>IF(AND(バルブ!$R$10&lt;&gt;"1",X13&lt;&gt;1,X21="K"),"X","")</f>
        <v/>
      </c>
      <c r="Y22" s="139" t="str">
        <f>IF(AND(バルブ!$R$10&lt;&gt;"1",Y13&lt;&gt;1,Y21="K"),"X","")</f>
        <v/>
      </c>
      <c r="Z22" s="139" t="str">
        <f>IF(AND(バルブ!$R$10&lt;&gt;"1",Z13&lt;&gt;1,Z21="K"),"X","")</f>
        <v/>
      </c>
      <c r="AA22" s="139" t="str">
        <f>IF(AND(バルブ!$R$10&lt;&gt;"1",AA13&lt;&gt;1,AA21="K"),"X","")</f>
        <v/>
      </c>
      <c r="AB22" s="139" t="str">
        <f>IF(AND(バルブ!$R$10&lt;&gt;"1",AB13&lt;&gt;1,AB21="K"),"X","")</f>
        <v/>
      </c>
      <c r="AC22" s="139" t="str">
        <f>IF(AND(バルブ!$R$10&lt;&gt;"1",AC13&lt;&gt;1,AC21="K"),"X","")</f>
        <v/>
      </c>
      <c r="AD22" s="139" t="str">
        <f>IF(AND(バルブ!$R$10&lt;&gt;"1",AD13&lt;&gt;1,AD21="K"),"X","")</f>
        <v/>
      </c>
      <c r="AE22" s="139" t="str">
        <f>IF(AND(バルブ!$R$10&lt;&gt;"1",AE13&lt;&gt;1,AE21="K"),"X","")</f>
        <v/>
      </c>
      <c r="AF22" s="139" t="str">
        <f>IF(AND(バルブ!$R$10&lt;&gt;"1",AF13&lt;&gt;1,AF21="K"),"X","")</f>
        <v/>
      </c>
      <c r="AG22" s="139" t="str">
        <f>IF(AND(バルブ!$R$10&lt;&gt;"1",AG13&lt;&gt;1,AG21="K"),"X","")</f>
        <v/>
      </c>
      <c r="AH22" s="139" t="str">
        <f>IF(AND(バルブ!$R$10&lt;&gt;"1",AH13&lt;&gt;1,AH21="K"),"X","")</f>
        <v/>
      </c>
      <c r="AI22" s="508"/>
      <c r="AJ22" s="664"/>
      <c r="AK22" s="665"/>
      <c r="AL22" s="665"/>
      <c r="AM22" s="665"/>
      <c r="AN22" s="665"/>
      <c r="AO22" s="666"/>
      <c r="AP22" s="234"/>
      <c r="AQ22" s="399"/>
      <c r="AR22" s="400"/>
      <c r="AS22" s="400"/>
      <c r="BB22" s="369" t="s">
        <v>438</v>
      </c>
      <c r="BQ22" s="397">
        <v>1</v>
      </c>
      <c r="BR22" s="397">
        <v>2</v>
      </c>
    </row>
    <row r="23" spans="2:190" ht="15" customHeight="1" x14ac:dyDescent="0.15">
      <c r="B23" s="554"/>
      <c r="C23" s="609" t="s">
        <v>295</v>
      </c>
      <c r="D23" s="610"/>
      <c r="E23" s="610"/>
      <c r="F23" s="610"/>
      <c r="G23" s="610"/>
      <c r="H23" s="610"/>
      <c r="I23" s="611"/>
      <c r="J23" s="613" t="s">
        <v>495</v>
      </c>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613" t="s">
        <v>495</v>
      </c>
      <c r="AJ23" s="664"/>
      <c r="AK23" s="665"/>
      <c r="AL23" s="665"/>
      <c r="AM23" s="665"/>
      <c r="AN23" s="665"/>
      <c r="AO23" s="666"/>
      <c r="AP23" s="234"/>
      <c r="AQ23" s="399"/>
      <c r="AR23" s="400"/>
      <c r="AS23" s="400"/>
      <c r="CQ23" s="118" t="s">
        <v>565</v>
      </c>
      <c r="CR23" s="118" t="s">
        <v>184</v>
      </c>
      <c r="CS23" s="118" t="s">
        <v>185</v>
      </c>
      <c r="CT23" s="118" t="s">
        <v>186</v>
      </c>
      <c r="CU23" s="118" t="s">
        <v>187</v>
      </c>
      <c r="CV23" s="118" t="s">
        <v>188</v>
      </c>
      <c r="CW23" s="118" t="s">
        <v>189</v>
      </c>
      <c r="CX23" s="118" t="s">
        <v>190</v>
      </c>
      <c r="CY23" s="118" t="s">
        <v>191</v>
      </c>
      <c r="CZ23" s="118" t="s">
        <v>192</v>
      </c>
      <c r="DA23" s="118" t="s">
        <v>193</v>
      </c>
      <c r="DB23" s="118" t="s">
        <v>194</v>
      </c>
      <c r="DC23" s="118" t="s">
        <v>195</v>
      </c>
      <c r="DD23" s="118" t="s">
        <v>196</v>
      </c>
      <c r="DE23" s="118" t="s">
        <v>197</v>
      </c>
      <c r="DF23" s="118" t="s">
        <v>198</v>
      </c>
      <c r="DG23" s="118" t="s">
        <v>199</v>
      </c>
      <c r="DH23" s="118" t="s">
        <v>200</v>
      </c>
      <c r="DI23" s="118" t="s">
        <v>201</v>
      </c>
      <c r="DJ23" s="118" t="s">
        <v>202</v>
      </c>
      <c r="DK23" s="118" t="s">
        <v>203</v>
      </c>
      <c r="DL23" s="118" t="s">
        <v>204</v>
      </c>
      <c r="DM23" s="118" t="s">
        <v>205</v>
      </c>
      <c r="DN23" s="118" t="s">
        <v>206</v>
      </c>
      <c r="DO23" s="118"/>
    </row>
    <row r="24" spans="2:190" ht="10.5" hidden="1" customHeight="1" x14ac:dyDescent="0.15">
      <c r="B24" s="554"/>
      <c r="C24" s="570" t="str">
        <f>IF(COUNTIF(K24:AH24,"X")&gt;0,$BB$24,"")</f>
        <v/>
      </c>
      <c r="D24" s="571"/>
      <c r="E24" s="571"/>
      <c r="F24" s="571"/>
      <c r="G24" s="571"/>
      <c r="H24" s="571"/>
      <c r="I24" s="572"/>
      <c r="J24" s="612"/>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612"/>
      <c r="AJ24" s="664"/>
      <c r="AK24" s="665"/>
      <c r="AL24" s="665"/>
      <c r="AM24" s="665"/>
      <c r="AN24" s="665"/>
      <c r="AO24" s="666"/>
      <c r="AP24" s="234"/>
      <c r="AQ24" s="399"/>
      <c r="AR24" s="400"/>
      <c r="AS24" s="400"/>
      <c r="BB24" s="369" t="s">
        <v>438</v>
      </c>
      <c r="BQ24" s="397" t="s">
        <v>905</v>
      </c>
      <c r="BR24" s="397" t="s">
        <v>906</v>
      </c>
      <c r="BS24" s="397" t="s">
        <v>907</v>
      </c>
      <c r="BT24" s="397" t="s">
        <v>908</v>
      </c>
      <c r="BU24" s="397" t="s">
        <v>909</v>
      </c>
      <c r="BV24" s="397" t="s">
        <v>910</v>
      </c>
      <c r="CO24" s="397" t="s">
        <v>911</v>
      </c>
      <c r="CQ24" s="118" t="str">
        <f t="shared" ref="CQ24:DN24" si="7">IF(K40="","","SY50M-38-1A-"&amp;K40)</f>
        <v/>
      </c>
      <c r="CR24" s="118" t="str">
        <f t="shared" si="7"/>
        <v/>
      </c>
      <c r="CS24" s="118" t="str">
        <f t="shared" si="7"/>
        <v/>
      </c>
      <c r="CT24" s="118" t="str">
        <f t="shared" si="7"/>
        <v/>
      </c>
      <c r="CU24" s="118" t="str">
        <f t="shared" si="7"/>
        <v/>
      </c>
      <c r="CV24" s="118" t="str">
        <f t="shared" si="7"/>
        <v/>
      </c>
      <c r="CW24" s="118" t="str">
        <f t="shared" si="7"/>
        <v/>
      </c>
      <c r="CX24" s="118" t="str">
        <f t="shared" si="7"/>
        <v/>
      </c>
      <c r="CY24" s="118" t="str">
        <f t="shared" si="7"/>
        <v/>
      </c>
      <c r="CZ24" s="118" t="str">
        <f t="shared" si="7"/>
        <v/>
      </c>
      <c r="DA24" s="118" t="str">
        <f t="shared" si="7"/>
        <v/>
      </c>
      <c r="DB24" s="118" t="str">
        <f t="shared" si="7"/>
        <v/>
      </c>
      <c r="DC24" s="118" t="str">
        <f t="shared" si="7"/>
        <v/>
      </c>
      <c r="DD24" s="118" t="str">
        <f t="shared" si="7"/>
        <v/>
      </c>
      <c r="DE24" s="118" t="str">
        <f t="shared" si="7"/>
        <v/>
      </c>
      <c r="DF24" s="118" t="str">
        <f t="shared" si="7"/>
        <v/>
      </c>
      <c r="DG24" s="118" t="str">
        <f t="shared" si="7"/>
        <v/>
      </c>
      <c r="DH24" s="118" t="str">
        <f t="shared" si="7"/>
        <v/>
      </c>
      <c r="DI24" s="118" t="str">
        <f t="shared" si="7"/>
        <v/>
      </c>
      <c r="DJ24" s="118" t="str">
        <f t="shared" si="7"/>
        <v/>
      </c>
      <c r="DK24" s="118" t="str">
        <f t="shared" si="7"/>
        <v/>
      </c>
      <c r="DL24" s="118" t="str">
        <f t="shared" si="7"/>
        <v/>
      </c>
      <c r="DM24" s="118" t="str">
        <f t="shared" si="7"/>
        <v/>
      </c>
      <c r="DN24" s="118" t="str">
        <f t="shared" si="7"/>
        <v/>
      </c>
      <c r="DO24" s="118"/>
    </row>
    <row r="25" spans="2:190" ht="10.5" customHeight="1" x14ac:dyDescent="0.15">
      <c r="B25" s="555"/>
      <c r="C25" s="562" t="str">
        <f>IF(COUNTIF(K25:AH25,"X")&gt;0,$BB$25,"")</f>
        <v/>
      </c>
      <c r="D25" s="563"/>
      <c r="E25" s="563"/>
      <c r="F25" s="563"/>
      <c r="G25" s="563"/>
      <c r="H25" s="563"/>
      <c r="I25" s="564"/>
      <c r="J25" s="614"/>
      <c r="K25" s="141" t="str">
        <f>IF(AND(OR(バルブ!$R$16=$BC$25,バルブ!$R$16="R",バルブ!$R$16="S",バルブ!$R$16="U",バルブ!$R$16="NS"),仕様書作成!K23="T")=TRUE,"X","")</f>
        <v/>
      </c>
      <c r="L25" s="141" t="str">
        <f>IF(AND(OR(バルブ!$R$16=$BC$25,バルブ!$R$16="R",バルブ!$R$16="S",バルブ!$R$16="U",バルブ!$R$16="NS"),仕様書作成!L23="T")=TRUE,"X","")</f>
        <v/>
      </c>
      <c r="M25" s="141" t="str">
        <f>IF(AND(OR(バルブ!$R$16=$BC$25,バルブ!$R$16="R",バルブ!$R$16="S",バルブ!$R$16="U",バルブ!$R$16="NS"),仕様書作成!M23="T")=TRUE,"X","")</f>
        <v/>
      </c>
      <c r="N25" s="141" t="str">
        <f>IF(AND(OR(バルブ!$R$16=$BC$25,バルブ!$R$16="R",バルブ!$R$16="S",バルブ!$R$16="U",バルブ!$R$16="NS"),仕様書作成!N23="T")=TRUE,"X","")</f>
        <v/>
      </c>
      <c r="O25" s="141" t="str">
        <f>IF(AND(OR(バルブ!$R$16=$BC$25,バルブ!$R$16="R",バルブ!$R$16="S",バルブ!$R$16="U",バルブ!$R$16="NS"),仕様書作成!O23="T")=TRUE,"X","")</f>
        <v/>
      </c>
      <c r="P25" s="141" t="str">
        <f>IF(AND(OR(バルブ!$R$16=$BC$25,バルブ!$R$16="R",バルブ!$R$16="S",バルブ!$R$16="U",バルブ!$R$16="NS"),仕様書作成!P23="T")=TRUE,"X","")</f>
        <v/>
      </c>
      <c r="Q25" s="141" t="str">
        <f>IF(AND(OR(バルブ!$R$16=$BC$25,バルブ!$R$16="R",バルブ!$R$16="S",バルブ!$R$16="U",バルブ!$R$16="NS"),仕様書作成!Q23="T")=TRUE,"X","")</f>
        <v/>
      </c>
      <c r="R25" s="141" t="str">
        <f>IF(AND(OR(バルブ!$R$16=$BC$25,バルブ!$R$16="R",バルブ!$R$16="S",バルブ!$R$16="U",バルブ!$R$16="NS"),仕様書作成!R23="T")=TRUE,"X","")</f>
        <v/>
      </c>
      <c r="S25" s="141" t="str">
        <f>IF(AND(OR(バルブ!$R$16=$BC$25,バルブ!$R$16="R",バルブ!$R$16="S",バルブ!$R$16="U",バルブ!$R$16="NS"),仕様書作成!S23="T")=TRUE,"X","")</f>
        <v/>
      </c>
      <c r="T25" s="141" t="str">
        <f>IF(AND(OR(バルブ!$R$16=$BC$25,バルブ!$R$16="R",バルブ!$R$16="S",バルブ!$R$16="U",バルブ!$R$16="NS"),仕様書作成!T23="T")=TRUE,"X","")</f>
        <v/>
      </c>
      <c r="U25" s="141" t="str">
        <f>IF(AND(OR(バルブ!$R$16=$BC$25,バルブ!$R$16="R",バルブ!$R$16="S",バルブ!$R$16="U",バルブ!$R$16="NS"),仕様書作成!U23="T")=TRUE,"X","")</f>
        <v/>
      </c>
      <c r="V25" s="141" t="str">
        <f>IF(AND(OR(バルブ!$R$16=$BC$25,バルブ!$R$16="R",バルブ!$R$16="S",バルブ!$R$16="U",バルブ!$R$16="NS"),仕様書作成!V23="T")=TRUE,"X","")</f>
        <v/>
      </c>
      <c r="W25" s="141" t="str">
        <f>IF(AND(OR(バルブ!$R$16=$BC$25,バルブ!$R$16="R",バルブ!$R$16="S",バルブ!$R$16="U",バルブ!$R$16="NS"),仕様書作成!W23="T")=TRUE,"X","")</f>
        <v/>
      </c>
      <c r="X25" s="141" t="str">
        <f>IF(AND(OR(バルブ!$R$16=$BC$25,バルブ!$R$16="R",バルブ!$R$16="S",バルブ!$R$16="U",バルブ!$R$16="NS"),仕様書作成!X23="T")=TRUE,"X","")</f>
        <v/>
      </c>
      <c r="Y25" s="141" t="str">
        <f>IF(AND(OR(バルブ!$R$16=$BC$25,バルブ!$R$16="R",バルブ!$R$16="S",バルブ!$R$16="U",バルブ!$R$16="NS"),仕様書作成!Y23="T")=TRUE,"X","")</f>
        <v/>
      </c>
      <c r="Z25" s="141" t="str">
        <f>IF(AND(OR(バルブ!$R$16=$BC$25,バルブ!$R$16="R",バルブ!$R$16="S",バルブ!$R$16="U",バルブ!$R$16="NS"),仕様書作成!Z23="T")=TRUE,"X","")</f>
        <v/>
      </c>
      <c r="AA25" s="141" t="str">
        <f>IF(AND(OR(バルブ!$R$16=$BC$25,バルブ!$R$16="R",バルブ!$R$16="S",バルブ!$R$16="U",バルブ!$R$16="NS"),仕様書作成!AA23="T")=TRUE,"X","")</f>
        <v/>
      </c>
      <c r="AB25" s="141" t="str">
        <f>IF(AND(OR(バルブ!$R$16=$BC$25,バルブ!$R$16="R",バルブ!$R$16="S",バルブ!$R$16="U",バルブ!$R$16="NS"),仕様書作成!AB23="T")=TRUE,"X","")</f>
        <v/>
      </c>
      <c r="AC25" s="141" t="str">
        <f>IF(AND(OR(バルブ!$R$16=$BC$25,バルブ!$R$16="R",バルブ!$R$16="S",バルブ!$R$16="U",バルブ!$R$16="NS"),仕様書作成!AC23="T")=TRUE,"X","")</f>
        <v/>
      </c>
      <c r="AD25" s="141" t="str">
        <f>IF(AND(OR(バルブ!$R$16=$BC$25,バルブ!$R$16="R",バルブ!$R$16="S",バルブ!$R$16="U",バルブ!$R$16="NS"),仕様書作成!AD23="T")=TRUE,"X","")</f>
        <v/>
      </c>
      <c r="AE25" s="141" t="str">
        <f>IF(AND(OR(バルブ!$R$16=$BC$25,バルブ!$R$16="R",バルブ!$R$16="S",バルブ!$R$16="U",バルブ!$R$16="NS"),仕様書作成!AE23="T")=TRUE,"X","")</f>
        <v/>
      </c>
      <c r="AF25" s="141" t="str">
        <f>IF(AND(OR(バルブ!$R$16=$BC$25,バルブ!$R$16="R",バルブ!$R$16="S",バルブ!$R$16="U",バルブ!$R$16="NS"),仕様書作成!AF23="T")=TRUE,"X","")</f>
        <v/>
      </c>
      <c r="AG25" s="141" t="str">
        <f>IF(AND(OR(バルブ!$R$16=$BC$25,バルブ!$R$16="R",バルブ!$R$16="S",バルブ!$R$16="U",バルブ!$R$16="NS"),仕様書作成!AG23="T")=TRUE,"X","")</f>
        <v/>
      </c>
      <c r="AH25" s="141" t="str">
        <f>IF(AND(OR(バルブ!$R$16=$BC$25,バルブ!$R$16="R",バルブ!$R$16="S",バルブ!$R$16="U",バルブ!$R$16="NS"),仕様書作成!AH23="T")=TRUE,"X","")</f>
        <v/>
      </c>
      <c r="AI25" s="614"/>
      <c r="AJ25" s="667"/>
      <c r="AK25" s="668"/>
      <c r="AL25" s="668"/>
      <c r="AM25" s="668"/>
      <c r="AN25" s="668"/>
      <c r="AO25" s="669"/>
      <c r="AP25" s="235"/>
      <c r="AQ25" s="400"/>
      <c r="AR25" s="400"/>
      <c r="AS25" s="400"/>
      <c r="BB25" s="369" t="s">
        <v>441</v>
      </c>
      <c r="BC25" s="369" t="s">
        <v>129</v>
      </c>
      <c r="BQ25" s="397" t="s">
        <v>912</v>
      </c>
      <c r="BR25" s="397" t="s">
        <v>913</v>
      </c>
      <c r="BS25" s="397" t="s">
        <v>914</v>
      </c>
      <c r="BT25" s="397" t="s">
        <v>915</v>
      </c>
      <c r="BU25" s="397" t="s">
        <v>916</v>
      </c>
      <c r="CO25" s="397" t="s">
        <v>917</v>
      </c>
      <c r="CQ25" s="118" t="str">
        <f t="shared" ref="CQ25:DN25" si="8">IF(K41="","","SY50M-38-2A-"&amp;K41)</f>
        <v/>
      </c>
      <c r="CR25" s="118" t="str">
        <f t="shared" si="8"/>
        <v/>
      </c>
      <c r="CS25" s="118" t="str">
        <f t="shared" si="8"/>
        <v/>
      </c>
      <c r="CT25" s="118" t="str">
        <f t="shared" si="8"/>
        <v/>
      </c>
      <c r="CU25" s="118" t="str">
        <f t="shared" si="8"/>
        <v/>
      </c>
      <c r="CV25" s="118" t="str">
        <f t="shared" si="8"/>
        <v/>
      </c>
      <c r="CW25" s="118" t="str">
        <f t="shared" si="8"/>
        <v/>
      </c>
      <c r="CX25" s="118" t="str">
        <f t="shared" si="8"/>
        <v/>
      </c>
      <c r="CY25" s="118" t="str">
        <f t="shared" si="8"/>
        <v/>
      </c>
      <c r="CZ25" s="118" t="str">
        <f t="shared" si="8"/>
        <v/>
      </c>
      <c r="DA25" s="118" t="str">
        <f t="shared" si="8"/>
        <v/>
      </c>
      <c r="DB25" s="118" t="str">
        <f t="shared" si="8"/>
        <v/>
      </c>
      <c r="DC25" s="118" t="str">
        <f t="shared" si="8"/>
        <v/>
      </c>
      <c r="DD25" s="118" t="str">
        <f t="shared" si="8"/>
        <v/>
      </c>
      <c r="DE25" s="118" t="str">
        <f t="shared" si="8"/>
        <v/>
      </c>
      <c r="DF25" s="118" t="str">
        <f t="shared" si="8"/>
        <v/>
      </c>
      <c r="DG25" s="118" t="str">
        <f t="shared" si="8"/>
        <v/>
      </c>
      <c r="DH25" s="118" t="str">
        <f t="shared" si="8"/>
        <v/>
      </c>
      <c r="DI25" s="118" t="str">
        <f t="shared" si="8"/>
        <v/>
      </c>
      <c r="DJ25" s="118" t="str">
        <f t="shared" si="8"/>
        <v/>
      </c>
      <c r="DK25" s="118" t="str">
        <f t="shared" si="8"/>
        <v/>
      </c>
      <c r="DL25" s="118" t="str">
        <f t="shared" si="8"/>
        <v/>
      </c>
      <c r="DM25" s="118" t="str">
        <f t="shared" si="8"/>
        <v/>
      </c>
      <c r="DN25" s="118" t="str">
        <f t="shared" si="8"/>
        <v/>
      </c>
      <c r="DO25" s="118"/>
    </row>
    <row r="26" spans="2:190" ht="15" customHeight="1" x14ac:dyDescent="0.15">
      <c r="B26" s="679" t="s">
        <v>882</v>
      </c>
      <c r="C26" s="682" t="s">
        <v>346</v>
      </c>
      <c r="D26" s="683"/>
      <c r="E26" s="683"/>
      <c r="F26" s="683"/>
      <c r="G26" s="683"/>
      <c r="H26" s="683"/>
      <c r="I26" s="684"/>
      <c r="J26" s="685" t="s">
        <v>539</v>
      </c>
      <c r="K26" s="142"/>
      <c r="L26" s="142"/>
      <c r="M26" s="142"/>
      <c r="N26" s="142"/>
      <c r="O26" s="142"/>
      <c r="P26" s="142"/>
      <c r="Q26" s="142"/>
      <c r="R26" s="142"/>
      <c r="S26" s="142"/>
      <c r="T26" s="142"/>
      <c r="U26" s="142"/>
      <c r="V26" s="142"/>
      <c r="W26" s="142"/>
      <c r="X26" s="142"/>
      <c r="Y26" s="142"/>
      <c r="Z26" s="142"/>
      <c r="AA26" s="143"/>
      <c r="AB26" s="143"/>
      <c r="AC26" s="143"/>
      <c r="AD26" s="143"/>
      <c r="AE26" s="143"/>
      <c r="AF26" s="143"/>
      <c r="AG26" s="143"/>
      <c r="AH26" s="143"/>
      <c r="AI26" s="685" t="s">
        <v>539</v>
      </c>
      <c r="AJ26" s="670" t="s">
        <v>207</v>
      </c>
      <c r="AK26" s="671"/>
      <c r="AL26" s="671"/>
      <c r="AM26" s="671"/>
      <c r="AN26" s="671"/>
      <c r="AO26" s="672"/>
      <c r="AP26" s="236"/>
      <c r="AQ26" s="400"/>
      <c r="AR26" s="400"/>
      <c r="AS26" s="400"/>
      <c r="BQ26" s="397" t="s">
        <v>918</v>
      </c>
      <c r="BR26" s="397" t="s">
        <v>919</v>
      </c>
      <c r="CO26" s="397" t="s">
        <v>920</v>
      </c>
      <c r="CQ26" s="118" t="str">
        <f t="shared" ref="CQ26:DN26" si="9">IF(K43="","","SY50M-38-3A-"&amp;K43)</f>
        <v/>
      </c>
      <c r="CR26" s="118" t="str">
        <f t="shared" si="9"/>
        <v/>
      </c>
      <c r="CS26" s="118" t="str">
        <f t="shared" si="9"/>
        <v/>
      </c>
      <c r="CT26" s="118" t="str">
        <f t="shared" si="9"/>
        <v/>
      </c>
      <c r="CU26" s="118" t="str">
        <f t="shared" si="9"/>
        <v/>
      </c>
      <c r="CV26" s="118" t="str">
        <f t="shared" si="9"/>
        <v/>
      </c>
      <c r="CW26" s="118" t="str">
        <f t="shared" si="9"/>
        <v/>
      </c>
      <c r="CX26" s="118" t="str">
        <f t="shared" si="9"/>
        <v/>
      </c>
      <c r="CY26" s="118" t="str">
        <f t="shared" si="9"/>
        <v/>
      </c>
      <c r="CZ26" s="118" t="str">
        <f t="shared" si="9"/>
        <v/>
      </c>
      <c r="DA26" s="118" t="str">
        <f t="shared" si="9"/>
        <v/>
      </c>
      <c r="DB26" s="118" t="str">
        <f t="shared" si="9"/>
        <v/>
      </c>
      <c r="DC26" s="118" t="str">
        <f t="shared" si="9"/>
        <v/>
      </c>
      <c r="DD26" s="118" t="str">
        <f t="shared" si="9"/>
        <v/>
      </c>
      <c r="DE26" s="118" t="str">
        <f t="shared" si="9"/>
        <v/>
      </c>
      <c r="DF26" s="118" t="str">
        <f t="shared" si="9"/>
        <v/>
      </c>
      <c r="DG26" s="118" t="str">
        <f t="shared" si="9"/>
        <v/>
      </c>
      <c r="DH26" s="118" t="str">
        <f t="shared" si="9"/>
        <v/>
      </c>
      <c r="DI26" s="118" t="str">
        <f t="shared" si="9"/>
        <v/>
      </c>
      <c r="DJ26" s="118" t="str">
        <f t="shared" si="9"/>
        <v/>
      </c>
      <c r="DK26" s="118" t="str">
        <f t="shared" si="9"/>
        <v/>
      </c>
      <c r="DL26" s="118" t="str">
        <f t="shared" si="9"/>
        <v/>
      </c>
      <c r="DM26" s="118" t="str">
        <f t="shared" si="9"/>
        <v/>
      </c>
      <c r="DN26" s="118" t="str">
        <f t="shared" si="9"/>
        <v/>
      </c>
      <c r="DO26" s="118"/>
    </row>
    <row r="27" spans="2:190" ht="15" customHeight="1" x14ac:dyDescent="0.15">
      <c r="B27" s="680"/>
      <c r="C27" s="688" t="s">
        <v>208</v>
      </c>
      <c r="D27" s="689"/>
      <c r="E27" s="690"/>
      <c r="F27" s="694" t="s">
        <v>715</v>
      </c>
      <c r="G27" s="695"/>
      <c r="H27" s="695"/>
      <c r="I27" s="696"/>
      <c r="J27" s="686"/>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686"/>
      <c r="AJ27" s="673" t="str">
        <f>IF(AND(COUNTA(K26:AH26)&gt;0,OR(ベース!R64="A",ベース!R64="B",ベース!R64="AA",ベース!R64="BA")),$BB$27,"")</f>
        <v/>
      </c>
      <c r="AK27" s="674"/>
      <c r="AL27" s="674"/>
      <c r="AM27" s="674"/>
      <c r="AN27" s="674"/>
      <c r="AO27" s="675"/>
      <c r="AP27" s="236"/>
      <c r="AQ27" s="399"/>
      <c r="AR27" s="400"/>
      <c r="AS27" s="400"/>
      <c r="BB27" s="369" t="s">
        <v>589</v>
      </c>
      <c r="BP27" s="401"/>
      <c r="BQ27" s="401" t="s">
        <v>921</v>
      </c>
      <c r="CO27" s="397" t="s">
        <v>922</v>
      </c>
      <c r="CQ27" s="118"/>
      <c r="CR27" s="118"/>
      <c r="CS27" s="118"/>
      <c r="CT27" s="118"/>
      <c r="CU27" s="118"/>
      <c r="CV27" s="118"/>
      <c r="CW27" s="118"/>
      <c r="CX27" s="118"/>
      <c r="CY27" s="118"/>
      <c r="CZ27" s="118"/>
      <c r="DA27" s="118"/>
      <c r="DB27" s="118"/>
      <c r="DC27" s="118"/>
      <c r="DD27" s="118"/>
      <c r="DE27" s="118"/>
      <c r="DF27" s="118"/>
      <c r="DG27" s="118"/>
      <c r="DH27" s="118"/>
      <c r="DI27" s="118"/>
      <c r="DJ27" s="118"/>
      <c r="DK27" s="118"/>
      <c r="DL27" s="118"/>
      <c r="DM27" s="118"/>
      <c r="DN27" s="118"/>
      <c r="DO27" s="118"/>
    </row>
    <row r="28" spans="2:190" ht="15" customHeight="1" x14ac:dyDescent="0.15">
      <c r="B28" s="681"/>
      <c r="C28" s="691"/>
      <c r="D28" s="692"/>
      <c r="E28" s="693"/>
      <c r="F28" s="697" t="s">
        <v>716</v>
      </c>
      <c r="G28" s="698"/>
      <c r="H28" s="698"/>
      <c r="I28" s="699"/>
      <c r="J28" s="687"/>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687"/>
      <c r="AJ28" s="676"/>
      <c r="AK28" s="677"/>
      <c r="AL28" s="677"/>
      <c r="AM28" s="677"/>
      <c r="AN28" s="677"/>
      <c r="AO28" s="678"/>
      <c r="AP28" s="237"/>
      <c r="AQ28" s="399"/>
      <c r="AR28" s="400"/>
      <c r="AS28" s="400"/>
      <c r="CO28" s="397" t="s">
        <v>923</v>
      </c>
      <c r="CQ28" s="118" t="str">
        <f t="shared" ref="CQ28:DN28" si="10">IF(K46="","","SY50M-39-1A-"&amp;K46)</f>
        <v/>
      </c>
      <c r="CR28" s="118" t="str">
        <f t="shared" si="10"/>
        <v/>
      </c>
      <c r="CS28" s="118" t="str">
        <f t="shared" si="10"/>
        <v/>
      </c>
      <c r="CT28" s="118" t="str">
        <f t="shared" si="10"/>
        <v/>
      </c>
      <c r="CU28" s="118" t="str">
        <f t="shared" si="10"/>
        <v/>
      </c>
      <c r="CV28" s="118" t="str">
        <f t="shared" si="10"/>
        <v/>
      </c>
      <c r="CW28" s="118" t="str">
        <f t="shared" si="10"/>
        <v/>
      </c>
      <c r="CX28" s="118" t="str">
        <f t="shared" si="10"/>
        <v/>
      </c>
      <c r="CY28" s="118" t="str">
        <f t="shared" si="10"/>
        <v/>
      </c>
      <c r="CZ28" s="118" t="str">
        <f t="shared" si="10"/>
        <v/>
      </c>
      <c r="DA28" s="118" t="str">
        <f t="shared" si="10"/>
        <v/>
      </c>
      <c r="DB28" s="118" t="str">
        <f t="shared" si="10"/>
        <v/>
      </c>
      <c r="DC28" s="118" t="str">
        <f t="shared" si="10"/>
        <v/>
      </c>
      <c r="DD28" s="118" t="str">
        <f t="shared" si="10"/>
        <v/>
      </c>
      <c r="DE28" s="118" t="str">
        <f t="shared" si="10"/>
        <v/>
      </c>
      <c r="DF28" s="118" t="str">
        <f t="shared" si="10"/>
        <v/>
      </c>
      <c r="DG28" s="118" t="str">
        <f t="shared" si="10"/>
        <v/>
      </c>
      <c r="DH28" s="118" t="str">
        <f t="shared" si="10"/>
        <v/>
      </c>
      <c r="DI28" s="118" t="str">
        <f t="shared" si="10"/>
        <v/>
      </c>
      <c r="DJ28" s="118" t="str">
        <f t="shared" si="10"/>
        <v/>
      </c>
      <c r="DK28" s="118" t="str">
        <f t="shared" si="10"/>
        <v/>
      </c>
      <c r="DL28" s="118" t="str">
        <f t="shared" si="10"/>
        <v/>
      </c>
      <c r="DM28" s="118" t="str">
        <f t="shared" si="10"/>
        <v/>
      </c>
      <c r="DN28" s="118" t="str">
        <f t="shared" si="10"/>
        <v/>
      </c>
      <c r="DO28" s="118"/>
    </row>
    <row r="29" spans="2:190" ht="15" customHeight="1" x14ac:dyDescent="0.15">
      <c r="B29" s="553"/>
      <c r="C29" s="711" t="s">
        <v>717</v>
      </c>
      <c r="D29" s="712"/>
      <c r="E29" s="712"/>
      <c r="F29" s="712"/>
      <c r="G29" s="712"/>
      <c r="H29" s="712"/>
      <c r="I29" s="713"/>
      <c r="J29" s="507" t="s">
        <v>718</v>
      </c>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507" t="s">
        <v>718</v>
      </c>
      <c r="AJ29" s="705" t="s">
        <v>719</v>
      </c>
      <c r="AK29" s="706"/>
      <c r="AL29" s="706"/>
      <c r="AM29" s="706"/>
      <c r="AN29" s="706"/>
      <c r="AO29" s="707"/>
      <c r="AP29" s="239" t="str">
        <f>IF(COUNTA(K29:AH29)=0,"",COUNTA(K29:AH29))</f>
        <v/>
      </c>
      <c r="AQ29" s="399"/>
      <c r="AR29" s="400"/>
      <c r="AS29" s="400"/>
      <c r="CO29" s="397" t="s">
        <v>924</v>
      </c>
      <c r="CQ29" s="118" t="str">
        <f t="shared" ref="CQ29:DN29" si="11">IF(K47="","","SY50M-39-2A-"&amp;K47)</f>
        <v/>
      </c>
      <c r="CR29" s="118" t="str">
        <f t="shared" si="11"/>
        <v/>
      </c>
      <c r="CS29" s="118" t="str">
        <f t="shared" si="11"/>
        <v/>
      </c>
      <c r="CT29" s="118" t="str">
        <f t="shared" si="11"/>
        <v/>
      </c>
      <c r="CU29" s="118" t="str">
        <f t="shared" si="11"/>
        <v/>
      </c>
      <c r="CV29" s="118" t="str">
        <f t="shared" si="11"/>
        <v/>
      </c>
      <c r="CW29" s="118" t="str">
        <f t="shared" si="11"/>
        <v/>
      </c>
      <c r="CX29" s="118" t="str">
        <f t="shared" si="11"/>
        <v/>
      </c>
      <c r="CY29" s="118" t="str">
        <f t="shared" si="11"/>
        <v/>
      </c>
      <c r="CZ29" s="118" t="str">
        <f t="shared" si="11"/>
        <v/>
      </c>
      <c r="DA29" s="118" t="str">
        <f t="shared" si="11"/>
        <v/>
      </c>
      <c r="DB29" s="118" t="str">
        <f t="shared" si="11"/>
        <v/>
      </c>
      <c r="DC29" s="118" t="str">
        <f t="shared" si="11"/>
        <v/>
      </c>
      <c r="DD29" s="118" t="str">
        <f t="shared" si="11"/>
        <v/>
      </c>
      <c r="DE29" s="118" t="str">
        <f t="shared" si="11"/>
        <v/>
      </c>
      <c r="DF29" s="118" t="str">
        <f t="shared" si="11"/>
        <v/>
      </c>
      <c r="DG29" s="118" t="str">
        <f t="shared" si="11"/>
        <v/>
      </c>
      <c r="DH29" s="118" t="str">
        <f t="shared" si="11"/>
        <v/>
      </c>
      <c r="DI29" s="118" t="str">
        <f t="shared" si="11"/>
        <v/>
      </c>
      <c r="DJ29" s="118" t="str">
        <f t="shared" si="11"/>
        <v/>
      </c>
      <c r="DK29" s="118" t="str">
        <f t="shared" si="11"/>
        <v/>
      </c>
      <c r="DL29" s="118" t="str">
        <f t="shared" si="11"/>
        <v/>
      </c>
      <c r="DM29" s="118" t="str">
        <f t="shared" si="11"/>
        <v/>
      </c>
      <c r="DN29" s="118" t="str">
        <f t="shared" si="11"/>
        <v/>
      </c>
      <c r="DO29" s="118"/>
    </row>
    <row r="30" spans="2:190" ht="10.5" customHeight="1" x14ac:dyDescent="0.15">
      <c r="B30" s="700"/>
      <c r="C30" s="708" t="str">
        <f>IF(COUNTIF(K30:AH30,"X")&gt;0,$BB$30,"")</f>
        <v/>
      </c>
      <c r="D30" s="709"/>
      <c r="E30" s="709"/>
      <c r="F30" s="709"/>
      <c r="G30" s="709"/>
      <c r="H30" s="709"/>
      <c r="I30" s="710"/>
      <c r="J30" s="701"/>
      <c r="K30" s="146" t="str">
        <f>IF(AND(OR(AND($C$13=$BC$13,K12&lt;&gt;"",K13&lt;&gt;""),AND($C$13=$BD$13,K12&lt;&gt;"")),K29="O")=TRUE,"X","")</f>
        <v/>
      </c>
      <c r="L30" s="146" t="str">
        <f t="shared" ref="L30:Q30" si="12">IF(AND(OR(AND($C$13=$BC$13,L12&lt;&gt;"",L13&lt;&gt;""),AND($C$13=$BD$13,L12&lt;&gt;"")),L29="O")=TRUE,"X","")</f>
        <v/>
      </c>
      <c r="M30" s="146" t="str">
        <f t="shared" si="12"/>
        <v/>
      </c>
      <c r="N30" s="146" t="str">
        <f t="shared" si="12"/>
        <v/>
      </c>
      <c r="O30" s="146" t="str">
        <f t="shared" si="12"/>
        <v/>
      </c>
      <c r="P30" s="146" t="str">
        <f t="shared" si="12"/>
        <v/>
      </c>
      <c r="Q30" s="146" t="str">
        <f t="shared" si="12"/>
        <v/>
      </c>
      <c r="R30" s="146" t="str">
        <f>IF(AND(OR(AND($C$13=$BC$13,R12&lt;&gt;"",R13&lt;&gt;""),AND($C$13=$BD$13,R12&lt;&gt;"")),R29="O")=TRUE,"X","")</f>
        <v/>
      </c>
      <c r="S30" s="146" t="str">
        <f t="shared" ref="S30:AH30" si="13">IF(AND(OR(AND($C$13=$BC$13,S12&lt;&gt;"",S13&lt;&gt;""),AND($C$13=$BD$13,S12&lt;&gt;"")),S29="O")=TRUE,"X","")</f>
        <v/>
      </c>
      <c r="T30" s="146" t="str">
        <f t="shared" si="13"/>
        <v/>
      </c>
      <c r="U30" s="146" t="str">
        <f t="shared" si="13"/>
        <v/>
      </c>
      <c r="V30" s="146" t="str">
        <f t="shared" si="13"/>
        <v/>
      </c>
      <c r="W30" s="146" t="str">
        <f t="shared" si="13"/>
        <v/>
      </c>
      <c r="X30" s="146" t="str">
        <f t="shared" si="13"/>
        <v/>
      </c>
      <c r="Y30" s="146" t="str">
        <f t="shared" si="13"/>
        <v/>
      </c>
      <c r="Z30" s="146" t="str">
        <f t="shared" si="13"/>
        <v/>
      </c>
      <c r="AA30" s="146" t="str">
        <f t="shared" si="13"/>
        <v/>
      </c>
      <c r="AB30" s="146" t="str">
        <f t="shared" si="13"/>
        <v/>
      </c>
      <c r="AC30" s="146" t="str">
        <f t="shared" si="13"/>
        <v/>
      </c>
      <c r="AD30" s="146" t="str">
        <f t="shared" si="13"/>
        <v/>
      </c>
      <c r="AE30" s="146" t="str">
        <f t="shared" si="13"/>
        <v/>
      </c>
      <c r="AF30" s="146" t="str">
        <f t="shared" si="13"/>
        <v/>
      </c>
      <c r="AG30" s="146" t="str">
        <f t="shared" si="13"/>
        <v/>
      </c>
      <c r="AH30" s="146" t="str">
        <f t="shared" si="13"/>
        <v/>
      </c>
      <c r="AI30" s="701"/>
      <c r="AJ30" s="702" t="str">
        <f>IF(COUNTIF(K30:AH30,"X")&gt;0,$BC$30,"")</f>
        <v/>
      </c>
      <c r="AK30" s="703"/>
      <c r="AL30" s="703"/>
      <c r="AM30" s="703"/>
      <c r="AN30" s="703"/>
      <c r="AO30" s="703"/>
      <c r="AP30" s="704"/>
      <c r="AQ30" s="227"/>
      <c r="AR30" s="400"/>
      <c r="AS30" s="400"/>
      <c r="BB30" s="369" t="s">
        <v>442</v>
      </c>
      <c r="BC30" s="369" t="s">
        <v>443</v>
      </c>
      <c r="CO30" s="397" t="s">
        <v>925</v>
      </c>
      <c r="CQ30" s="118" t="str">
        <f t="shared" ref="CQ30:DN30" si="14">IF(K49="","","SY50M-39-3A-"&amp;K49)</f>
        <v/>
      </c>
      <c r="CR30" s="118" t="str">
        <f t="shared" si="14"/>
        <v/>
      </c>
      <c r="CS30" s="118" t="str">
        <f t="shared" si="14"/>
        <v/>
      </c>
      <c r="CT30" s="118" t="str">
        <f t="shared" si="14"/>
        <v/>
      </c>
      <c r="CU30" s="118" t="str">
        <f t="shared" si="14"/>
        <v/>
      </c>
      <c r="CV30" s="118" t="str">
        <f t="shared" si="14"/>
        <v/>
      </c>
      <c r="CW30" s="118" t="str">
        <f t="shared" si="14"/>
        <v/>
      </c>
      <c r="CX30" s="118" t="str">
        <f t="shared" si="14"/>
        <v/>
      </c>
      <c r="CY30" s="118" t="str">
        <f t="shared" si="14"/>
        <v/>
      </c>
      <c r="CZ30" s="118" t="str">
        <f t="shared" si="14"/>
        <v/>
      </c>
      <c r="DA30" s="118" t="str">
        <f t="shared" si="14"/>
        <v/>
      </c>
      <c r="DB30" s="118" t="str">
        <f t="shared" si="14"/>
        <v/>
      </c>
      <c r="DC30" s="118" t="str">
        <f t="shared" si="14"/>
        <v/>
      </c>
      <c r="DD30" s="118" t="str">
        <f t="shared" si="14"/>
        <v/>
      </c>
      <c r="DE30" s="118" t="str">
        <f t="shared" si="14"/>
        <v/>
      </c>
      <c r="DF30" s="118" t="str">
        <f t="shared" si="14"/>
        <v/>
      </c>
      <c r="DG30" s="118" t="str">
        <f t="shared" si="14"/>
        <v/>
      </c>
      <c r="DH30" s="118" t="str">
        <f t="shared" si="14"/>
        <v/>
      </c>
      <c r="DI30" s="118" t="str">
        <f t="shared" si="14"/>
        <v/>
      </c>
      <c r="DJ30" s="118" t="str">
        <f t="shared" si="14"/>
        <v/>
      </c>
      <c r="DK30" s="118" t="str">
        <f t="shared" si="14"/>
        <v/>
      </c>
      <c r="DL30" s="118" t="str">
        <f t="shared" si="14"/>
        <v/>
      </c>
      <c r="DM30" s="118" t="str">
        <f t="shared" si="14"/>
        <v/>
      </c>
      <c r="DN30" s="118" t="str">
        <f t="shared" si="14"/>
        <v/>
      </c>
      <c r="DO30" s="118"/>
    </row>
    <row r="31" spans="2:190" ht="15" customHeight="1" x14ac:dyDescent="0.15">
      <c r="B31" s="328"/>
      <c r="C31" s="484" t="s">
        <v>720</v>
      </c>
      <c r="D31" s="588"/>
      <c r="E31" s="588"/>
      <c r="F31" s="588"/>
      <c r="G31" s="588"/>
      <c r="H31" s="588"/>
      <c r="I31" s="589"/>
      <c r="J31" s="340" t="str">
        <f>IF(OR(ベース!$R$46="B",ベース!$R$46="D",ベース!$R$46="F",ベース!$R$46="E",ベース!$R$46="J",ベース!$R$46="H"),仕様書作成!$BG32,"")</f>
        <v/>
      </c>
      <c r="K31" s="341"/>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3"/>
      <c r="AI31" s="340" t="str">
        <f>IF(OR(ベース!$R$46="B",ベース!$R$46="U",ベース!$R$46="F",ベース!$R$46="C",ベース!$R$46="J",ベース!$R$46="G"),仕様書作成!$BG32,"")</f>
        <v/>
      </c>
      <c r="AJ31" s="509" t="s">
        <v>869</v>
      </c>
      <c r="AK31" s="649"/>
      <c r="AL31" s="649"/>
      <c r="AM31" s="649"/>
      <c r="AN31" s="649"/>
      <c r="AO31" s="650"/>
      <c r="AP31" s="344" t="str">
        <f>IF(COUNTA(K31:AH31)=0,"",COUNTA(K31:AH31))</f>
        <v/>
      </c>
      <c r="AQ31" s="397">
        <f>COUNTA(K31:AH31)</f>
        <v>0</v>
      </c>
      <c r="AR31" s="397" t="str">
        <f>IF(OR(ベース!$R$46="B",ベース!$R$46="F",ベース!$R$46="J"),仕様書作成!AQ31+1,IF(OR(ベース!$R$46="D",ベース!$R$46="U",ベース!$R$46="C",ベース!$R$46="G",ベース!$R$46="E",ベース!$R$46="H"),仕様書作成!AQ31,""))</f>
        <v/>
      </c>
      <c r="BQ31" s="397" t="s">
        <v>912</v>
      </c>
      <c r="BR31" s="397" t="s">
        <v>913</v>
      </c>
      <c r="BS31" s="397" t="s">
        <v>914</v>
      </c>
      <c r="BT31" s="397" t="s">
        <v>915</v>
      </c>
      <c r="BU31" s="397" t="s">
        <v>916</v>
      </c>
      <c r="CO31" s="397" t="s">
        <v>926</v>
      </c>
      <c r="CQ31" s="118" t="str">
        <f t="shared" ref="CQ31:DN31" si="15">IF(K66="","","SY50M-120-1A-"&amp;K66)</f>
        <v/>
      </c>
      <c r="CR31" s="118" t="str">
        <f t="shared" si="15"/>
        <v/>
      </c>
      <c r="CS31" s="118" t="str">
        <f t="shared" si="15"/>
        <v/>
      </c>
      <c r="CT31" s="118" t="str">
        <f t="shared" si="15"/>
        <v/>
      </c>
      <c r="CU31" s="118" t="str">
        <f t="shared" si="15"/>
        <v/>
      </c>
      <c r="CV31" s="118" t="str">
        <f t="shared" si="15"/>
        <v/>
      </c>
      <c r="CW31" s="118" t="str">
        <f t="shared" si="15"/>
        <v/>
      </c>
      <c r="CX31" s="118" t="str">
        <f t="shared" si="15"/>
        <v/>
      </c>
      <c r="CY31" s="118" t="str">
        <f t="shared" si="15"/>
        <v/>
      </c>
      <c r="CZ31" s="118" t="str">
        <f t="shared" si="15"/>
        <v/>
      </c>
      <c r="DA31" s="118" t="str">
        <f t="shared" si="15"/>
        <v/>
      </c>
      <c r="DB31" s="118" t="str">
        <f t="shared" si="15"/>
        <v/>
      </c>
      <c r="DC31" s="118" t="str">
        <f t="shared" si="15"/>
        <v/>
      </c>
      <c r="DD31" s="118" t="str">
        <f t="shared" si="15"/>
        <v/>
      </c>
      <c r="DE31" s="118" t="str">
        <f t="shared" si="15"/>
        <v/>
      </c>
      <c r="DF31" s="118" t="str">
        <f t="shared" si="15"/>
        <v/>
      </c>
      <c r="DG31" s="118" t="str">
        <f t="shared" si="15"/>
        <v/>
      </c>
      <c r="DH31" s="118" t="str">
        <f t="shared" si="15"/>
        <v/>
      </c>
      <c r="DI31" s="118" t="str">
        <f t="shared" si="15"/>
        <v/>
      </c>
      <c r="DJ31" s="118" t="str">
        <f t="shared" si="15"/>
        <v/>
      </c>
      <c r="DK31" s="118" t="str">
        <f t="shared" si="15"/>
        <v/>
      </c>
      <c r="DL31" s="118" t="str">
        <f t="shared" si="15"/>
        <v/>
      </c>
      <c r="DM31" s="118" t="str">
        <f t="shared" si="15"/>
        <v/>
      </c>
      <c r="DN31" s="118" t="str">
        <f t="shared" si="15"/>
        <v/>
      </c>
      <c r="DO31" s="118"/>
      <c r="EK31" s="117"/>
      <c r="EL31" s="117"/>
      <c r="EM31" s="117"/>
      <c r="EN31" s="117"/>
      <c r="EO31" s="117"/>
      <c r="EP31" s="117"/>
      <c r="EQ31" s="117"/>
      <c r="ER31" s="117"/>
      <c r="ES31" s="117"/>
      <c r="ET31" s="117"/>
      <c r="EU31" s="117"/>
      <c r="EV31" s="117"/>
      <c r="EW31" s="117"/>
      <c r="EX31" s="117"/>
      <c r="EY31" s="117"/>
      <c r="EZ31" s="117"/>
      <c r="FA31" s="117"/>
      <c r="FB31" s="117"/>
      <c r="FC31" s="117"/>
      <c r="FD31" s="117"/>
      <c r="FE31" s="117"/>
      <c r="FF31" s="117"/>
      <c r="FG31" s="117"/>
      <c r="FH31" s="117"/>
      <c r="FI31" s="117"/>
      <c r="FJ31" s="117"/>
      <c r="FK31" s="117"/>
      <c r="FL31" s="117"/>
      <c r="FM31" s="117"/>
      <c r="FN31" s="117"/>
      <c r="FO31" s="117"/>
      <c r="FP31" s="117"/>
      <c r="FQ31" s="117"/>
      <c r="FR31" s="117"/>
      <c r="FS31" s="117"/>
      <c r="FT31" s="117"/>
      <c r="FU31" s="117"/>
      <c r="FV31" s="117"/>
      <c r="FW31" s="117"/>
      <c r="FX31" s="117"/>
      <c r="FY31" s="117"/>
      <c r="FZ31" s="117"/>
      <c r="GA31" s="117"/>
      <c r="GB31" s="117"/>
      <c r="GC31" s="117"/>
      <c r="GD31" s="117"/>
      <c r="GE31" s="117"/>
      <c r="GF31" s="117"/>
      <c r="GG31" s="117"/>
      <c r="GH31" s="117"/>
    </row>
    <row r="32" spans="2:190" ht="15" customHeight="1" x14ac:dyDescent="0.15">
      <c r="B32" s="328"/>
      <c r="C32" s="515" t="str">
        <f>IF(COUNTA(K31:AH31)&gt;0,BB32&amp;" : "&amp;AR31&amp;"箇所",IF(AND(COUNTA(K31:AH31)=0,COUNTIF(K32:AH32,"→")&gt;0),BC32,""))</f>
        <v/>
      </c>
      <c r="D32" s="607"/>
      <c r="E32" s="607"/>
      <c r="F32" s="607"/>
      <c r="G32" s="607"/>
      <c r="H32" s="607"/>
      <c r="I32" s="608"/>
      <c r="J32" s="345" t="str">
        <f>IF(C32=BB32,BD32,"")</f>
        <v/>
      </c>
      <c r="K32" s="346"/>
      <c r="L32" s="347"/>
      <c r="M32" s="347"/>
      <c r="N32" s="347"/>
      <c r="O32" s="347"/>
      <c r="P32" s="347"/>
      <c r="Q32" s="347"/>
      <c r="R32" s="347"/>
      <c r="S32" s="347"/>
      <c r="T32" s="347"/>
      <c r="U32" s="347"/>
      <c r="V32" s="347"/>
      <c r="W32" s="347"/>
      <c r="X32" s="347"/>
      <c r="Y32" s="347"/>
      <c r="Z32" s="347"/>
      <c r="AA32" s="347"/>
      <c r="AB32" s="347"/>
      <c r="AC32" s="347"/>
      <c r="AD32" s="347"/>
      <c r="AE32" s="347"/>
      <c r="AF32" s="347"/>
      <c r="AG32" s="347"/>
      <c r="AH32" s="348"/>
      <c r="AI32" s="345" t="str">
        <f>IF(C32=BB32,BD32,"")</f>
        <v/>
      </c>
      <c r="AJ32" s="654" t="str">
        <f>IF(AND(AQ31=0,AQ32&gt;0),BF32,IF(AQ31=0,"",IF(AR32&lt;0,BF32,IF(AR32&gt;0,BE32,""))))</f>
        <v/>
      </c>
      <c r="AK32" s="655"/>
      <c r="AL32" s="655"/>
      <c r="AM32" s="655"/>
      <c r="AN32" s="655"/>
      <c r="AO32" s="656"/>
      <c r="AP32" s="228"/>
      <c r="AQ32" s="397">
        <f>COUNTA(K32:AH32)</f>
        <v>0</v>
      </c>
      <c r="AR32" s="397" t="e">
        <f>AR31-AQ32</f>
        <v>#VALUE!</v>
      </c>
      <c r="BB32" s="369" t="s">
        <v>721</v>
      </c>
      <c r="BC32" s="369" t="s">
        <v>722</v>
      </c>
      <c r="BD32" s="369" t="s">
        <v>577</v>
      </c>
      <c r="BE32" s="369" t="s">
        <v>723</v>
      </c>
      <c r="BF32" s="369" t="s">
        <v>724</v>
      </c>
      <c r="BG32" s="397" t="s">
        <v>927</v>
      </c>
      <c r="BQ32" s="401" t="s">
        <v>921</v>
      </c>
      <c r="CQ32" s="118"/>
      <c r="CR32" s="118"/>
      <c r="CS32" s="118"/>
      <c r="CT32" s="118"/>
      <c r="CU32" s="118"/>
      <c r="CV32" s="118"/>
      <c r="CW32" s="118"/>
      <c r="CX32" s="118"/>
      <c r="CY32" s="118"/>
      <c r="CZ32" s="118"/>
      <c r="DA32" s="118"/>
      <c r="DB32" s="118"/>
      <c r="DC32" s="118"/>
      <c r="DD32" s="118"/>
      <c r="DE32" s="118"/>
      <c r="DF32" s="118"/>
      <c r="DG32" s="118"/>
      <c r="DH32" s="118"/>
      <c r="DI32" s="118"/>
      <c r="DJ32" s="118"/>
      <c r="DK32" s="118"/>
      <c r="DL32" s="118"/>
      <c r="DM32" s="118"/>
      <c r="DN32" s="118"/>
      <c r="DO32" s="118"/>
      <c r="EK32" s="117"/>
      <c r="EL32" s="117"/>
      <c r="EM32" s="117"/>
      <c r="EN32" s="117"/>
      <c r="EO32" s="117"/>
      <c r="EP32" s="117"/>
      <c r="EQ32" s="117"/>
      <c r="ER32" s="117"/>
      <c r="ES32" s="117"/>
      <c r="ET32" s="117"/>
      <c r="EU32" s="117"/>
      <c r="EV32" s="117"/>
      <c r="EW32" s="117"/>
      <c r="EX32" s="117"/>
      <c r="EY32" s="117"/>
      <c r="EZ32" s="117"/>
      <c r="FA32" s="117"/>
      <c r="FB32" s="117"/>
      <c r="FC32" s="117"/>
      <c r="FD32" s="117"/>
      <c r="FE32" s="117"/>
      <c r="FF32" s="117"/>
      <c r="FG32" s="117"/>
      <c r="FH32" s="117"/>
      <c r="FI32" s="117"/>
      <c r="FJ32" s="117"/>
      <c r="FK32" s="117"/>
      <c r="FL32" s="117"/>
      <c r="FM32" s="117"/>
      <c r="FN32" s="117"/>
      <c r="FO32" s="117"/>
      <c r="FP32" s="117"/>
      <c r="FQ32" s="117"/>
      <c r="FR32" s="117"/>
      <c r="FS32" s="117"/>
      <c r="FT32" s="117"/>
      <c r="FU32" s="117"/>
      <c r="FV32" s="117"/>
      <c r="FW32" s="117"/>
      <c r="FX32" s="117"/>
      <c r="FY32" s="117"/>
      <c r="FZ32" s="117"/>
      <c r="GA32" s="117"/>
      <c r="GB32" s="117"/>
      <c r="GC32" s="117"/>
      <c r="GD32" s="117"/>
      <c r="GE32" s="117"/>
      <c r="GF32" s="117"/>
      <c r="GG32" s="117"/>
      <c r="GH32" s="117"/>
    </row>
    <row r="33" spans="2:190" ht="10.5" customHeight="1" x14ac:dyDescent="0.15">
      <c r="B33" s="328"/>
      <c r="C33" s="604" t="str">
        <f>IF(COUNTIF(K33:AH33,"XX")&gt;0,BB33,IF(COUNTIF(K33:AH33,"X")&gt;0,BC33,IF(COUNTIF(K33:AH33,"XXX")&gt;0,BD33,"")))</f>
        <v/>
      </c>
      <c r="D33" s="605"/>
      <c r="E33" s="605"/>
      <c r="F33" s="605"/>
      <c r="G33" s="605"/>
      <c r="H33" s="605"/>
      <c r="I33" s="606"/>
      <c r="J33" s="243"/>
      <c r="K33" s="349" t="str">
        <f>IF(AND(OR(AND(K12&lt;&gt;"",K13&lt;&gt;""),K29&lt;&gt;""),K31&lt;&gt;""),"XX",IF(AND(K32=$BQ32,OR(J32=$BQ32,L32=$BQ32)),"X",IF(AND(K31&lt;&gt;"",K34&lt;&gt;""),"XXX","")))</f>
        <v/>
      </c>
      <c r="L33" s="349" t="str">
        <f>IF(AND(OR(AND(L12&lt;&gt;"",L13&lt;&gt;""),L29&lt;&gt;""),L31&lt;&gt;""),"XX",IF(AND(L32=$BQ32,OR(K32=$BQ32,M32=$BQ32)),"X",IF(AND(L31&lt;&gt;"",L34&lt;&gt;""),"XXX","")))</f>
        <v/>
      </c>
      <c r="M33" s="349" t="str">
        <f>IF(AND(OR(AND(M12&lt;&gt;"",M13&lt;&gt;""),M29&lt;&gt;""),M31&lt;&gt;""),"XX",IF(AND(M32=$BQ32,OR(L32=$BQ32,N32=$BQ32)),"X",IF(AND(M31&lt;&gt;"",M34&lt;&gt;""),"XXX","")))</f>
        <v/>
      </c>
      <c r="N33" s="349" t="str">
        <f t="shared" ref="N33:AH33" si="16">IF(AND(OR(AND(N12&lt;&gt;"",N13&lt;&gt;""),N29&lt;&gt;""),N31&lt;&gt;""),"XX",IF(AND(N32=$BQ32,OR(M32=$BQ32,O32=$BQ32)),"X",IF(AND(N31&lt;&gt;"",N34&lt;&gt;""),"XXX","")))</f>
        <v/>
      </c>
      <c r="O33" s="349" t="str">
        <f t="shared" si="16"/>
        <v/>
      </c>
      <c r="P33" s="349" t="str">
        <f t="shared" si="16"/>
        <v/>
      </c>
      <c r="Q33" s="349" t="str">
        <f t="shared" si="16"/>
        <v/>
      </c>
      <c r="R33" s="349" t="str">
        <f t="shared" si="16"/>
        <v/>
      </c>
      <c r="S33" s="349" t="str">
        <f t="shared" si="16"/>
        <v/>
      </c>
      <c r="T33" s="349" t="str">
        <f t="shared" si="16"/>
        <v/>
      </c>
      <c r="U33" s="349" t="str">
        <f t="shared" si="16"/>
        <v/>
      </c>
      <c r="V33" s="349" t="str">
        <f t="shared" si="16"/>
        <v/>
      </c>
      <c r="W33" s="349" t="str">
        <f t="shared" si="16"/>
        <v/>
      </c>
      <c r="X33" s="349" t="str">
        <f t="shared" si="16"/>
        <v/>
      </c>
      <c r="Y33" s="349" t="str">
        <f t="shared" si="16"/>
        <v/>
      </c>
      <c r="Z33" s="349" t="str">
        <f t="shared" si="16"/>
        <v/>
      </c>
      <c r="AA33" s="349" t="str">
        <f t="shared" si="16"/>
        <v/>
      </c>
      <c r="AB33" s="349" t="str">
        <f t="shared" si="16"/>
        <v/>
      </c>
      <c r="AC33" s="349" t="str">
        <f t="shared" si="16"/>
        <v/>
      </c>
      <c r="AD33" s="349" t="str">
        <f t="shared" si="16"/>
        <v/>
      </c>
      <c r="AE33" s="349" t="str">
        <f t="shared" si="16"/>
        <v/>
      </c>
      <c r="AF33" s="349" t="str">
        <f t="shared" si="16"/>
        <v/>
      </c>
      <c r="AG33" s="349" t="str">
        <f t="shared" si="16"/>
        <v/>
      </c>
      <c r="AH33" s="349" t="str">
        <f t="shared" si="16"/>
        <v/>
      </c>
      <c r="AI33" s="243"/>
      <c r="AJ33" s="490"/>
      <c r="AK33" s="491"/>
      <c r="AL33" s="491"/>
      <c r="AM33" s="491"/>
      <c r="AN33" s="491"/>
      <c r="AO33" s="492"/>
      <c r="AP33" s="350"/>
      <c r="BB33" s="369" t="s">
        <v>725</v>
      </c>
      <c r="BC33" s="369" t="s">
        <v>726</v>
      </c>
      <c r="BD33" s="369" t="s">
        <v>727</v>
      </c>
      <c r="EK33" s="117"/>
      <c r="EL33" s="117"/>
      <c r="EM33" s="117"/>
      <c r="EN33" s="117"/>
      <c r="EO33" s="117"/>
      <c r="EP33" s="117"/>
      <c r="EQ33" s="117"/>
      <c r="ER33" s="117"/>
      <c r="ES33" s="117"/>
      <c r="ET33" s="117"/>
      <c r="EU33" s="117"/>
      <c r="EV33" s="117"/>
      <c r="EW33" s="117"/>
      <c r="EX33" s="117"/>
      <c r="EY33" s="117"/>
      <c r="EZ33" s="117"/>
      <c r="FA33" s="117"/>
      <c r="FB33" s="117"/>
      <c r="FC33" s="117"/>
      <c r="FD33" s="117"/>
      <c r="FE33" s="117"/>
      <c r="FF33" s="117"/>
      <c r="FG33" s="117"/>
      <c r="FH33" s="117"/>
      <c r="FI33" s="117"/>
      <c r="FJ33" s="117"/>
      <c r="FK33" s="117"/>
      <c r="FL33" s="117"/>
      <c r="FM33" s="117"/>
      <c r="FN33" s="117"/>
      <c r="FO33" s="117"/>
      <c r="FP33" s="117"/>
      <c r="FQ33" s="117"/>
      <c r="FR33" s="117"/>
      <c r="FS33" s="117"/>
      <c r="FT33" s="117"/>
      <c r="FU33" s="117"/>
      <c r="FV33" s="117"/>
      <c r="FW33" s="117"/>
      <c r="FX33" s="117"/>
      <c r="FY33" s="117"/>
      <c r="FZ33" s="117"/>
      <c r="GA33" s="117"/>
      <c r="GB33" s="117"/>
      <c r="GC33" s="117"/>
      <c r="GD33" s="117"/>
      <c r="GE33" s="117"/>
      <c r="GF33" s="117"/>
      <c r="GG33" s="117"/>
      <c r="GH33" s="117"/>
    </row>
    <row r="34" spans="2:190" ht="15" customHeight="1" x14ac:dyDescent="0.15">
      <c r="B34" s="328"/>
      <c r="C34" s="484" t="s">
        <v>728</v>
      </c>
      <c r="D34" s="485"/>
      <c r="E34" s="485"/>
      <c r="F34" s="485"/>
      <c r="G34" s="485"/>
      <c r="H34" s="485"/>
      <c r="I34" s="486"/>
      <c r="J34" s="340" t="str">
        <f>IF(OR(ベース!$R$46="B",ベース!$R$46="D",ベース!$R$46="F",ベース!$R$46="E",ベース!$R$46="J",ベース!$R$46="H"),仕様書作成!$BG35,"")</f>
        <v/>
      </c>
      <c r="K34" s="341"/>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3"/>
      <c r="AI34" s="340" t="str">
        <f>IF(OR(ベース!$R$46="B",ベース!$R$46="U",ベース!$R$46="F",ベース!$R$46="C",ベース!$R$46="J",ベース!$R$46="G"),仕様書作成!$BG35,"")</f>
        <v/>
      </c>
      <c r="AJ34" s="509" t="s">
        <v>870</v>
      </c>
      <c r="AK34" s="649"/>
      <c r="AL34" s="649"/>
      <c r="AM34" s="649"/>
      <c r="AN34" s="649"/>
      <c r="AO34" s="650"/>
      <c r="AP34" s="344" t="str">
        <f>IF(COUNTA(K34:AH34)=0,"",COUNTA(K34:AH34))</f>
        <v/>
      </c>
      <c r="AQ34" s="397">
        <f>COUNTA(K34:AH34)</f>
        <v>0</v>
      </c>
      <c r="AR34" s="397" t="str">
        <f>IF(OR(ベース!$R$46="B",ベース!$R$46="F",ベース!$R$46="J"),仕様書作成!AQ34+1,IF(OR(ベース!$R$46="D",ベース!$R$46="U",ベース!$R$46="C",ベース!$R$46="G",ベース!$R$46="E",ベース!$R$46="H"),仕様書作成!AQ34,""))</f>
        <v/>
      </c>
      <c r="BQ34" s="397" t="s">
        <v>912</v>
      </c>
      <c r="BR34" s="397" t="s">
        <v>913</v>
      </c>
      <c r="BS34" s="397" t="s">
        <v>914</v>
      </c>
      <c r="BT34" s="397" t="s">
        <v>915</v>
      </c>
      <c r="BU34" s="397" t="s">
        <v>916</v>
      </c>
      <c r="EK34" s="117"/>
      <c r="EL34" s="117"/>
      <c r="EM34" s="117"/>
      <c r="EN34" s="117"/>
      <c r="EO34" s="117"/>
      <c r="EP34" s="117"/>
      <c r="EQ34" s="117"/>
      <c r="ER34" s="117"/>
      <c r="ES34" s="117"/>
      <c r="ET34" s="117"/>
      <c r="EU34" s="117"/>
      <c r="EV34" s="117"/>
      <c r="EW34" s="117"/>
      <c r="EX34" s="117"/>
      <c r="EY34" s="117"/>
      <c r="EZ34" s="117"/>
      <c r="FA34" s="117"/>
      <c r="FB34" s="117"/>
      <c r="FC34" s="117"/>
      <c r="FD34" s="117"/>
      <c r="FE34" s="117"/>
      <c r="FF34" s="117"/>
      <c r="FG34" s="117"/>
      <c r="FH34" s="117"/>
      <c r="FI34" s="117"/>
      <c r="FJ34" s="117"/>
      <c r="FK34" s="117"/>
      <c r="FL34" s="117"/>
      <c r="FM34" s="117"/>
      <c r="FN34" s="117"/>
      <c r="FO34" s="117"/>
      <c r="FP34" s="117"/>
      <c r="FQ34" s="117"/>
      <c r="FR34" s="117"/>
      <c r="FS34" s="117"/>
      <c r="FT34" s="117"/>
      <c r="FU34" s="117"/>
      <c r="FV34" s="117"/>
      <c r="FW34" s="117"/>
      <c r="FX34" s="117"/>
      <c r="FY34" s="117"/>
      <c r="FZ34" s="117"/>
      <c r="GA34" s="117"/>
      <c r="GB34" s="117"/>
      <c r="GC34" s="117"/>
      <c r="GD34" s="117"/>
      <c r="GE34" s="117"/>
      <c r="GF34" s="117"/>
      <c r="GG34" s="117"/>
      <c r="GH34" s="117"/>
    </row>
    <row r="35" spans="2:190" ht="15" customHeight="1" x14ac:dyDescent="0.15">
      <c r="B35" s="328"/>
      <c r="C35" s="515" t="str">
        <f>IF(COUNTA(K34:AH34)&gt;0,BB35&amp;" : "&amp;AR34&amp;"箇所",IF(AND(COUNTA(K34:AH34)=0,COUNTIF(K35:AH35,"→")&gt;0),BC35,""))</f>
        <v/>
      </c>
      <c r="D35" s="607"/>
      <c r="E35" s="607"/>
      <c r="F35" s="607"/>
      <c r="G35" s="607"/>
      <c r="H35" s="607"/>
      <c r="I35" s="608"/>
      <c r="J35" s="345" t="str">
        <f>IF(C35=BB35,BD35,"")</f>
        <v/>
      </c>
      <c r="K35" s="346"/>
      <c r="L35" s="347"/>
      <c r="M35" s="347"/>
      <c r="N35" s="347"/>
      <c r="O35" s="347"/>
      <c r="P35" s="347"/>
      <c r="Q35" s="347"/>
      <c r="R35" s="347"/>
      <c r="S35" s="347"/>
      <c r="T35" s="347"/>
      <c r="U35" s="347"/>
      <c r="V35" s="347"/>
      <c r="W35" s="347"/>
      <c r="X35" s="347"/>
      <c r="Y35" s="347"/>
      <c r="Z35" s="347"/>
      <c r="AA35" s="347"/>
      <c r="AB35" s="347"/>
      <c r="AC35" s="347"/>
      <c r="AD35" s="347"/>
      <c r="AE35" s="347"/>
      <c r="AF35" s="347"/>
      <c r="AG35" s="347"/>
      <c r="AH35" s="351"/>
      <c r="AI35" s="345" t="str">
        <f>IF(C35=BB35,BD35,"")</f>
        <v/>
      </c>
      <c r="AJ35" s="654" t="str">
        <f>IF(AND(AQ34=0,AQ35&gt;0),BF35,IF(AQ34=0,"",IF(AR35&lt;0,BF35,IF(AR35&gt;0,BE35,""))))</f>
        <v/>
      </c>
      <c r="AK35" s="655"/>
      <c r="AL35" s="655"/>
      <c r="AM35" s="655"/>
      <c r="AN35" s="655"/>
      <c r="AO35" s="656"/>
      <c r="AP35" s="228"/>
      <c r="AQ35" s="397">
        <f>COUNTA(K35:AH35)</f>
        <v>0</v>
      </c>
      <c r="AR35" s="397" t="e">
        <f>AR34-AQ35</f>
        <v>#VALUE!</v>
      </c>
      <c r="BB35" s="369" t="s">
        <v>721</v>
      </c>
      <c r="BC35" s="369" t="s">
        <v>722</v>
      </c>
      <c r="BD35" s="369" t="s">
        <v>577</v>
      </c>
      <c r="BE35" s="369" t="s">
        <v>723</v>
      </c>
      <c r="BF35" s="369" t="s">
        <v>724</v>
      </c>
      <c r="BG35" s="397" t="s">
        <v>928</v>
      </c>
      <c r="BQ35" s="401" t="s">
        <v>921</v>
      </c>
      <c r="EK35" s="117"/>
      <c r="EL35" s="117"/>
      <c r="EM35" s="117"/>
      <c r="EN35" s="117"/>
      <c r="EO35" s="117"/>
      <c r="EP35" s="117"/>
      <c r="EQ35" s="117"/>
      <c r="ER35" s="117"/>
      <c r="ES35" s="117"/>
      <c r="ET35" s="117"/>
      <c r="EU35" s="117"/>
      <c r="EV35" s="117"/>
      <c r="EW35" s="117"/>
      <c r="EX35" s="117"/>
      <c r="EY35" s="117"/>
      <c r="EZ35" s="117"/>
      <c r="FA35" s="117"/>
      <c r="FB35" s="117"/>
      <c r="FC35" s="117"/>
      <c r="FD35" s="117"/>
      <c r="FE35" s="117"/>
      <c r="FF35" s="117"/>
      <c r="FG35" s="117"/>
      <c r="FH35" s="117"/>
      <c r="FI35" s="117"/>
      <c r="FJ35" s="117"/>
      <c r="FK35" s="117"/>
      <c r="FL35" s="117"/>
      <c r="FM35" s="117"/>
      <c r="FN35" s="117"/>
      <c r="FO35" s="117"/>
      <c r="FP35" s="117"/>
      <c r="FQ35" s="117"/>
      <c r="FR35" s="117"/>
      <c r="FS35" s="117"/>
      <c r="FT35" s="117"/>
      <c r="FU35" s="117"/>
      <c r="FV35" s="117"/>
      <c r="FW35" s="117"/>
      <c r="FX35" s="117"/>
      <c r="FY35" s="117"/>
      <c r="FZ35" s="117"/>
      <c r="GA35" s="117"/>
      <c r="GB35" s="117"/>
      <c r="GC35" s="117"/>
      <c r="GD35" s="117"/>
      <c r="GE35" s="117"/>
      <c r="GF35" s="117"/>
      <c r="GG35" s="117"/>
      <c r="GH35" s="117"/>
    </row>
    <row r="36" spans="2:190" ht="10.5" customHeight="1" x14ac:dyDescent="0.15">
      <c r="B36" s="328"/>
      <c r="C36" s="604" t="str">
        <f>IF(COUNTIF(K36:AH36,"XX")&gt;0,BB36,IF(COUNTIF(K36:AH36,"X")&gt;0,BC36,IF(COUNTIF(K36:AH36,"XXX")&gt;0,BD36,"")))</f>
        <v/>
      </c>
      <c r="D36" s="605"/>
      <c r="E36" s="605"/>
      <c r="F36" s="605"/>
      <c r="G36" s="605"/>
      <c r="H36" s="605"/>
      <c r="I36" s="606"/>
      <c r="J36" s="243"/>
      <c r="K36" s="349" t="str">
        <f>IF(AND(OR(AND(K12&lt;&gt;"",K13&lt;&gt;""),K29&lt;&gt;""),K34&lt;&gt;""),"XX",IF(AND(K35=$BQ35,OR(J35=$BQ35,L35=$BQ35)),"X",IF(AND(K31&lt;&gt;"",K34&lt;&gt;""),"XXX","")))</f>
        <v/>
      </c>
      <c r="L36" s="349" t="str">
        <f>IF(AND(OR(AND(L12&lt;&gt;"",L13&lt;&gt;""),L29&lt;&gt;""),L34&lt;&gt;""),"XX",IF(AND(L35=$BQ35,OR(K35=$BQ35,M35=$BQ35)),"X",IF(AND(L31&lt;&gt;"",L34&lt;&gt;""),"XXX","")))</f>
        <v/>
      </c>
      <c r="M36" s="349" t="str">
        <f>IF(AND(OR(AND(M12&lt;&gt;"",M13&lt;&gt;""),M29&lt;&gt;""),M34&lt;&gt;""),"XX",IF(AND(M35=$BQ35,OR(L35=$BQ35,N35=$BQ35)),"X",IF(AND(M31&lt;&gt;"",M34&lt;&gt;""),"XXX","")))</f>
        <v/>
      </c>
      <c r="N36" s="349" t="str">
        <f t="shared" ref="N36:AH36" si="17">IF(AND(OR(AND(N12&lt;&gt;"",N13&lt;&gt;""),N29&lt;&gt;""),N34&lt;&gt;""),"XX",IF(AND(N35=$BQ35,OR(M35=$BQ35,O35=$BQ35)),"X",IF(AND(N31&lt;&gt;"",N34&lt;&gt;""),"XXX","")))</f>
        <v/>
      </c>
      <c r="O36" s="349" t="str">
        <f t="shared" si="17"/>
        <v/>
      </c>
      <c r="P36" s="349" t="str">
        <f t="shared" si="17"/>
        <v/>
      </c>
      <c r="Q36" s="349" t="str">
        <f t="shared" si="17"/>
        <v/>
      </c>
      <c r="R36" s="349" t="str">
        <f t="shared" si="17"/>
        <v/>
      </c>
      <c r="S36" s="349" t="str">
        <f t="shared" si="17"/>
        <v/>
      </c>
      <c r="T36" s="349" t="str">
        <f t="shared" si="17"/>
        <v/>
      </c>
      <c r="U36" s="349" t="str">
        <f t="shared" si="17"/>
        <v/>
      </c>
      <c r="V36" s="349" t="str">
        <f t="shared" si="17"/>
        <v/>
      </c>
      <c r="W36" s="349" t="str">
        <f t="shared" si="17"/>
        <v/>
      </c>
      <c r="X36" s="349" t="str">
        <f t="shared" si="17"/>
        <v/>
      </c>
      <c r="Y36" s="349" t="str">
        <f t="shared" si="17"/>
        <v/>
      </c>
      <c r="Z36" s="349" t="str">
        <f t="shared" si="17"/>
        <v/>
      </c>
      <c r="AA36" s="349" t="str">
        <f t="shared" si="17"/>
        <v/>
      </c>
      <c r="AB36" s="349" t="str">
        <f t="shared" si="17"/>
        <v/>
      </c>
      <c r="AC36" s="349" t="str">
        <f t="shared" si="17"/>
        <v/>
      </c>
      <c r="AD36" s="349" t="str">
        <f t="shared" si="17"/>
        <v/>
      </c>
      <c r="AE36" s="349" t="str">
        <f t="shared" si="17"/>
        <v/>
      </c>
      <c r="AF36" s="349" t="str">
        <f t="shared" si="17"/>
        <v/>
      </c>
      <c r="AG36" s="349" t="str">
        <f t="shared" si="17"/>
        <v/>
      </c>
      <c r="AH36" s="349" t="str">
        <f t="shared" si="17"/>
        <v/>
      </c>
      <c r="AI36" s="243"/>
      <c r="AJ36" s="490"/>
      <c r="AK36" s="491"/>
      <c r="AL36" s="491"/>
      <c r="AM36" s="491"/>
      <c r="AN36" s="491"/>
      <c r="AO36" s="492"/>
      <c r="AP36" s="350"/>
      <c r="BB36" s="369" t="s">
        <v>725</v>
      </c>
      <c r="BC36" s="369" t="s">
        <v>726</v>
      </c>
      <c r="BD36" s="369" t="s">
        <v>729</v>
      </c>
      <c r="EK36" s="117"/>
      <c r="EL36" s="117"/>
      <c r="EM36" s="117"/>
      <c r="EN36" s="117"/>
      <c r="EO36" s="117"/>
      <c r="EP36" s="117"/>
      <c r="EQ36" s="117"/>
      <c r="ER36" s="117"/>
      <c r="ES36" s="117"/>
      <c r="ET36" s="117"/>
      <c r="EU36" s="117"/>
      <c r="EV36" s="117"/>
      <c r="EW36" s="117"/>
      <c r="EX36" s="117"/>
      <c r="EY36" s="117"/>
      <c r="EZ36" s="117"/>
      <c r="FA36" s="117"/>
      <c r="FB36" s="117"/>
      <c r="FC36" s="117"/>
      <c r="FD36" s="117"/>
      <c r="FE36" s="117"/>
      <c r="FF36" s="117"/>
      <c r="FG36" s="117"/>
      <c r="FH36" s="117"/>
      <c r="FI36" s="117"/>
      <c r="FJ36" s="117"/>
      <c r="FK36" s="117"/>
      <c r="FL36" s="117"/>
      <c r="FM36" s="117"/>
      <c r="FN36" s="117"/>
      <c r="FO36" s="117"/>
      <c r="FP36" s="117"/>
      <c r="FQ36" s="117"/>
      <c r="FR36" s="117"/>
      <c r="FS36" s="117"/>
      <c r="FT36" s="117"/>
      <c r="FU36" s="117"/>
      <c r="FV36" s="117"/>
      <c r="FW36" s="117"/>
      <c r="FX36" s="117"/>
      <c r="FY36" s="117"/>
      <c r="FZ36" s="117"/>
      <c r="GA36" s="117"/>
      <c r="GB36" s="117"/>
      <c r="GC36" s="117"/>
      <c r="GD36" s="117"/>
      <c r="GE36" s="117"/>
      <c r="GF36" s="117"/>
      <c r="GG36" s="117"/>
      <c r="GH36" s="117"/>
    </row>
    <row r="37" spans="2:190" ht="15" customHeight="1" x14ac:dyDescent="0.15">
      <c r="B37" s="498" t="s">
        <v>730</v>
      </c>
      <c r="C37" s="484" t="s">
        <v>209</v>
      </c>
      <c r="D37" s="588"/>
      <c r="E37" s="588"/>
      <c r="F37" s="588"/>
      <c r="G37" s="588"/>
      <c r="H37" s="588"/>
      <c r="I37" s="589"/>
      <c r="J37" s="148" t="str">
        <f>IF(ベース!R44="","",IF(AND(OR(ベース!R28="TA",ベース!R28="TC"),ベース!R44&gt;4),$BE$37,IF(AND(OR(ベース!R28="TB",ベース!R28="TD"),ベース!R44&gt;2),$BE$37,IF(AND(AND(ベース!R28&lt;&gt;"TA",ベース!R28&lt;&gt;"TB",ベース!R28&lt;&gt;"TC",ベース!R28&lt;&gt;"TD"),ベース!R44&gt;16),$BE$37,""))))</f>
        <v/>
      </c>
      <c r="K37" s="240"/>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148" t="str">
        <f>IF(ベース!R44="","",IF(AND(OR(ベース!R28="TA",ベース!R28="TC"),ベース!R44&gt;4),$BE$37,IF(AND(OR(ベース!R28="TB",ベース!R28="TD"),ベース!R44&gt;2),$BE$37,IF(AND(AND(ベース!R28&lt;&gt;"TA",ベース!R28&lt;&gt;"TB",ベース!R28&lt;&gt;"TC",ベース!R28&lt;&gt;"TD"),ベース!R44&gt;16),$BE$37,""))))</f>
        <v/>
      </c>
      <c r="AJ37" s="588" t="str">
        <f>IF(OR(ベース!$R$28="TA",ベース!$R$28="TC"),仕様書作成!$BC$37,IF(OR(ベース!$R$28="TB",ベース!$R$28="TD"),仕様書作成!$BD$37,仕様書作成!$BB$37))</f>
        <v>1：ｼﾝｸﾞﾙ、2：ﾀﾞﾌﾞﾙ MAX:32</v>
      </c>
      <c r="AK37" s="588"/>
      <c r="AL37" s="588"/>
      <c r="AM37" s="588"/>
      <c r="AN37" s="588"/>
      <c r="AO37" s="657"/>
      <c r="AP37" s="242" t="str">
        <f>IF(SUM(K37:AH37)=0,"",SUM(K37:AH37))</f>
        <v/>
      </c>
      <c r="AQ37" s="402"/>
      <c r="AR37" s="403"/>
      <c r="BB37" s="369" t="s">
        <v>929</v>
      </c>
      <c r="BC37" s="369" t="s">
        <v>930</v>
      </c>
      <c r="BD37" s="369" t="s">
        <v>931</v>
      </c>
      <c r="BE37" s="369" t="s">
        <v>577</v>
      </c>
      <c r="CQ37" s="397"/>
      <c r="CR37" s="397"/>
      <c r="CS37" s="397"/>
      <c r="CT37" s="397"/>
      <c r="CU37" s="397"/>
      <c r="CV37" s="397"/>
      <c r="CW37" s="397"/>
      <c r="CX37" s="397"/>
      <c r="CY37" s="397"/>
      <c r="CZ37" s="397"/>
      <c r="DA37" s="397"/>
      <c r="DB37" s="397"/>
      <c r="DC37" s="397"/>
      <c r="DD37" s="397"/>
      <c r="DE37" s="397"/>
      <c r="DF37" s="397"/>
      <c r="DG37" s="397"/>
      <c r="DH37" s="397"/>
      <c r="DI37" s="397"/>
      <c r="DJ37" s="397"/>
      <c r="DK37" s="397"/>
      <c r="DL37" s="397"/>
      <c r="DM37" s="397"/>
      <c r="DN37" s="397"/>
      <c r="DO37" s="397"/>
    </row>
    <row r="38" spans="2:190" ht="10.5" customHeight="1" x14ac:dyDescent="0.15">
      <c r="B38" s="499"/>
      <c r="C38" s="599" t="str">
        <f>IF(COUNTIF(K38:AH38,"X")&gt;0,$BB$38,"")</f>
        <v/>
      </c>
      <c r="D38" s="600"/>
      <c r="E38" s="600"/>
      <c r="F38" s="600"/>
      <c r="G38" s="600"/>
      <c r="H38" s="600"/>
      <c r="I38" s="601"/>
      <c r="J38" s="243"/>
      <c r="K38" s="149" t="str">
        <f>IF(K12="","",IF(AND(K12&lt;&gt;1,K37=1),"X",""))</f>
        <v/>
      </c>
      <c r="L38" s="149" t="str">
        <f t="shared" ref="L38:AH38" si="18">IF(L12="","",IF(AND(L12&lt;&gt;1,L37=1),"X",""))</f>
        <v/>
      </c>
      <c r="M38" s="149" t="str">
        <f t="shared" si="18"/>
        <v/>
      </c>
      <c r="N38" s="149" t="str">
        <f t="shared" si="18"/>
        <v/>
      </c>
      <c r="O38" s="149" t="str">
        <f t="shared" si="18"/>
        <v/>
      </c>
      <c r="P38" s="149" t="str">
        <f t="shared" si="18"/>
        <v/>
      </c>
      <c r="Q38" s="149" t="str">
        <f t="shared" si="18"/>
        <v/>
      </c>
      <c r="R38" s="149" t="str">
        <f t="shared" si="18"/>
        <v/>
      </c>
      <c r="S38" s="149" t="str">
        <f t="shared" si="18"/>
        <v/>
      </c>
      <c r="T38" s="149" t="str">
        <f t="shared" si="18"/>
        <v/>
      </c>
      <c r="U38" s="149" t="str">
        <f t="shared" si="18"/>
        <v/>
      </c>
      <c r="V38" s="149" t="str">
        <f t="shared" si="18"/>
        <v/>
      </c>
      <c r="W38" s="149" t="str">
        <f t="shared" si="18"/>
        <v/>
      </c>
      <c r="X38" s="149" t="str">
        <f t="shared" si="18"/>
        <v/>
      </c>
      <c r="Y38" s="149" t="str">
        <f t="shared" si="18"/>
        <v/>
      </c>
      <c r="Z38" s="149" t="str">
        <f t="shared" si="18"/>
        <v/>
      </c>
      <c r="AA38" s="149" t="str">
        <f t="shared" si="18"/>
        <v/>
      </c>
      <c r="AB38" s="149" t="str">
        <f t="shared" si="18"/>
        <v/>
      </c>
      <c r="AC38" s="149" t="str">
        <f t="shared" si="18"/>
        <v/>
      </c>
      <c r="AD38" s="149" t="str">
        <f t="shared" si="18"/>
        <v/>
      </c>
      <c r="AE38" s="149" t="str">
        <f t="shared" si="18"/>
        <v/>
      </c>
      <c r="AF38" s="149" t="str">
        <f t="shared" si="18"/>
        <v/>
      </c>
      <c r="AG38" s="149" t="str">
        <f t="shared" si="18"/>
        <v/>
      </c>
      <c r="AH38" s="149" t="str">
        <f t="shared" si="18"/>
        <v/>
      </c>
      <c r="AI38" s="243"/>
      <c r="AJ38" s="599" t="str">
        <f>IF(AND(OR(AI37&lt;&gt;"",COUNT(K37:AH37)&lt;&gt;0),COUNT(K37:AH37)&lt;&gt;AQ3),$BD$38,IF(AP37="","",IF(AND(OR(ベース!R28="TA",ベース!R28="TC"),AP37&lt;9),"",IF(AND(OR(ベース!R28="TB",ベース!R28="TD"),AP37&lt;5),"",IF(AND(AND(ベース!R28&lt;&gt;"TA",ベース!R28&lt;&gt;"TB",ベース!R28&lt;&gt;"TC",ベース!R28&lt;&gt;"TD"),AP37&lt;33),"",$BC$38)))))</f>
        <v/>
      </c>
      <c r="AK38" s="600"/>
      <c r="AL38" s="600"/>
      <c r="AM38" s="600"/>
      <c r="AN38" s="600"/>
      <c r="AO38" s="646"/>
      <c r="AP38" s="244"/>
      <c r="AQ38" s="402"/>
      <c r="AR38" s="403"/>
      <c r="BB38" s="369" t="s">
        <v>444</v>
      </c>
      <c r="BC38" s="369" t="s">
        <v>445</v>
      </c>
      <c r="BD38" s="369" t="s">
        <v>646</v>
      </c>
      <c r="CQ38" s="118"/>
      <c r="CR38" s="118"/>
      <c r="CS38" s="118"/>
      <c r="CT38" s="118"/>
      <c r="CU38" s="118"/>
      <c r="CV38" s="118"/>
      <c r="CW38" s="118"/>
      <c r="CX38" s="118"/>
      <c r="CY38" s="118"/>
      <c r="CZ38" s="118"/>
      <c r="DA38" s="118"/>
      <c r="DB38" s="118"/>
      <c r="DC38" s="118"/>
      <c r="DD38" s="118"/>
      <c r="DE38" s="118"/>
      <c r="DF38" s="118"/>
      <c r="DG38" s="118"/>
      <c r="DH38" s="118"/>
      <c r="DI38" s="118"/>
      <c r="DJ38" s="118"/>
      <c r="DK38" s="118"/>
      <c r="DL38" s="118"/>
      <c r="DM38" s="118"/>
      <c r="DN38" s="118"/>
      <c r="DO38" s="118"/>
    </row>
    <row r="39" spans="2:190" ht="10.5" customHeight="1" x14ac:dyDescent="0.15">
      <c r="B39" s="499"/>
      <c r="C39" s="484" t="s">
        <v>210</v>
      </c>
      <c r="D39" s="588"/>
      <c r="E39" s="588"/>
      <c r="F39" s="588"/>
      <c r="G39" s="588"/>
      <c r="H39" s="588"/>
      <c r="I39" s="589"/>
      <c r="J39" s="501" t="s">
        <v>537</v>
      </c>
      <c r="K39" s="147" t="s">
        <v>563</v>
      </c>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501" t="s">
        <v>731</v>
      </c>
      <c r="AJ39" s="509"/>
      <c r="AK39" s="649"/>
      <c r="AL39" s="649"/>
      <c r="AM39" s="649"/>
      <c r="AN39" s="649"/>
      <c r="AO39" s="650"/>
      <c r="AP39" s="242"/>
      <c r="AR39" s="403"/>
    </row>
    <row r="40" spans="2:190" ht="15" customHeight="1" x14ac:dyDescent="0.15">
      <c r="B40" s="499"/>
      <c r="C40" s="593" t="s">
        <v>211</v>
      </c>
      <c r="D40" s="594"/>
      <c r="E40" s="594"/>
      <c r="F40" s="594"/>
      <c r="G40" s="594"/>
      <c r="H40" s="594"/>
      <c r="I40" s="595"/>
      <c r="J40" s="502"/>
      <c r="K40" s="246"/>
      <c r="L40" s="246"/>
      <c r="M40" s="246"/>
      <c r="N40" s="246"/>
      <c r="O40" s="246"/>
      <c r="P40" s="246"/>
      <c r="Q40" s="246"/>
      <c r="R40" s="246"/>
      <c r="S40" s="246"/>
      <c r="T40" s="246"/>
      <c r="U40" s="246"/>
      <c r="V40" s="246"/>
      <c r="W40" s="246"/>
      <c r="X40" s="246"/>
      <c r="Y40" s="246"/>
      <c r="Z40" s="246"/>
      <c r="AA40" s="247"/>
      <c r="AB40" s="247"/>
      <c r="AC40" s="247"/>
      <c r="AD40" s="247"/>
      <c r="AE40" s="247"/>
      <c r="AF40" s="247"/>
      <c r="AG40" s="247"/>
      <c r="AH40" s="247"/>
      <c r="AI40" s="502"/>
      <c r="AJ40" s="651" t="s">
        <v>541</v>
      </c>
      <c r="AK40" s="647"/>
      <c r="AL40" s="647"/>
      <c r="AM40" s="647"/>
      <c r="AN40" s="647"/>
      <c r="AO40" s="648"/>
      <c r="AP40" s="248" t="s">
        <v>542</v>
      </c>
      <c r="AR40" s="403"/>
    </row>
    <row r="41" spans="2:190" ht="15" customHeight="1" x14ac:dyDescent="0.15">
      <c r="B41" s="499"/>
      <c r="C41" s="590" t="s">
        <v>985</v>
      </c>
      <c r="D41" s="591"/>
      <c r="E41" s="591"/>
      <c r="F41" s="591"/>
      <c r="G41" s="591"/>
      <c r="H41" s="591"/>
      <c r="I41" s="592"/>
      <c r="J41" s="502"/>
      <c r="K41" s="249"/>
      <c r="L41" s="249"/>
      <c r="M41" s="249"/>
      <c r="N41" s="249"/>
      <c r="O41" s="249"/>
      <c r="P41" s="249"/>
      <c r="Q41" s="249"/>
      <c r="R41" s="249"/>
      <c r="S41" s="249"/>
      <c r="T41" s="249"/>
      <c r="U41" s="249"/>
      <c r="V41" s="249"/>
      <c r="W41" s="249"/>
      <c r="X41" s="249"/>
      <c r="Y41" s="249"/>
      <c r="Z41" s="249"/>
      <c r="AA41" s="250"/>
      <c r="AB41" s="250"/>
      <c r="AC41" s="250"/>
      <c r="AD41" s="250"/>
      <c r="AE41" s="250"/>
      <c r="AF41" s="250"/>
      <c r="AG41" s="250"/>
      <c r="AH41" s="250"/>
      <c r="AI41" s="502"/>
      <c r="AJ41" s="512" t="s">
        <v>543</v>
      </c>
      <c r="AK41" s="513"/>
      <c r="AL41" s="513"/>
      <c r="AM41" s="513"/>
      <c r="AN41" s="513"/>
      <c r="AO41" s="514"/>
      <c r="AP41" s="251" t="s">
        <v>542</v>
      </c>
      <c r="AR41" s="403"/>
      <c r="BQ41" s="397" t="s">
        <v>911</v>
      </c>
      <c r="BR41" s="397" t="s">
        <v>922</v>
      </c>
      <c r="BS41" s="397" t="s">
        <v>924</v>
      </c>
      <c r="BT41" s="397" t="s">
        <v>917</v>
      </c>
      <c r="BU41" s="397" t="s">
        <v>923</v>
      </c>
      <c r="BV41" s="397" t="s">
        <v>925</v>
      </c>
      <c r="BW41" s="397" t="s">
        <v>932</v>
      </c>
      <c r="BX41" s="397" t="s">
        <v>933</v>
      </c>
      <c r="BY41" s="397" t="s">
        <v>934</v>
      </c>
      <c r="BZ41" s="397" t="s">
        <v>935</v>
      </c>
      <c r="CA41" s="397" t="s">
        <v>936</v>
      </c>
      <c r="CB41" s="397" t="s">
        <v>937</v>
      </c>
      <c r="CC41" s="397" t="s">
        <v>938</v>
      </c>
      <c r="CD41" s="397" t="s">
        <v>939</v>
      </c>
      <c r="CE41" s="397" t="s">
        <v>940</v>
      </c>
      <c r="CF41" s="397" t="s">
        <v>941</v>
      </c>
      <c r="CG41" s="397" t="s">
        <v>942</v>
      </c>
      <c r="CH41" s="397" t="s">
        <v>943</v>
      </c>
      <c r="CI41" s="397" t="s">
        <v>944</v>
      </c>
      <c r="CJ41" s="397" t="s">
        <v>945</v>
      </c>
      <c r="CK41" s="397" t="s">
        <v>946</v>
      </c>
    </row>
    <row r="42" spans="2:190" ht="10.5" customHeight="1" x14ac:dyDescent="0.15">
      <c r="B42" s="499"/>
      <c r="C42" s="596" t="str">
        <f>IF(COUNTIF(K42:AH42,"X")&gt;0,$BB$42,"")</f>
        <v/>
      </c>
      <c r="D42" s="597"/>
      <c r="E42" s="597"/>
      <c r="F42" s="597"/>
      <c r="G42" s="597"/>
      <c r="H42" s="597"/>
      <c r="I42" s="598"/>
      <c r="J42" s="502"/>
      <c r="K42" s="150" t="str">
        <f t="shared" ref="K42:AH42" si="19">IF(AND(OR(K12=3,K12=4,K12=5),K41&lt;&gt;""),"X","")</f>
        <v/>
      </c>
      <c r="L42" s="150" t="str">
        <f t="shared" si="19"/>
        <v/>
      </c>
      <c r="M42" s="150" t="str">
        <f t="shared" si="19"/>
        <v/>
      </c>
      <c r="N42" s="150" t="str">
        <f t="shared" si="19"/>
        <v/>
      </c>
      <c r="O42" s="150" t="str">
        <f t="shared" si="19"/>
        <v/>
      </c>
      <c r="P42" s="150" t="str">
        <f t="shared" si="19"/>
        <v/>
      </c>
      <c r="Q42" s="150" t="str">
        <f t="shared" si="19"/>
        <v/>
      </c>
      <c r="R42" s="150" t="str">
        <f t="shared" si="19"/>
        <v/>
      </c>
      <c r="S42" s="150" t="str">
        <f t="shared" si="19"/>
        <v/>
      </c>
      <c r="T42" s="150" t="str">
        <f t="shared" si="19"/>
        <v/>
      </c>
      <c r="U42" s="150" t="str">
        <f t="shared" si="19"/>
        <v/>
      </c>
      <c r="V42" s="150" t="str">
        <f t="shared" si="19"/>
        <v/>
      </c>
      <c r="W42" s="150" t="str">
        <f t="shared" si="19"/>
        <v/>
      </c>
      <c r="X42" s="150" t="str">
        <f t="shared" si="19"/>
        <v/>
      </c>
      <c r="Y42" s="150" t="str">
        <f t="shared" si="19"/>
        <v/>
      </c>
      <c r="Z42" s="150" t="str">
        <f t="shared" si="19"/>
        <v/>
      </c>
      <c r="AA42" s="150" t="str">
        <f t="shared" si="19"/>
        <v/>
      </c>
      <c r="AB42" s="150" t="str">
        <f t="shared" si="19"/>
        <v/>
      </c>
      <c r="AC42" s="150" t="str">
        <f t="shared" si="19"/>
        <v/>
      </c>
      <c r="AD42" s="150" t="str">
        <f t="shared" si="19"/>
        <v/>
      </c>
      <c r="AE42" s="150" t="str">
        <f t="shared" si="19"/>
        <v/>
      </c>
      <c r="AF42" s="150" t="str">
        <f t="shared" si="19"/>
        <v/>
      </c>
      <c r="AG42" s="150" t="str">
        <f t="shared" si="19"/>
        <v/>
      </c>
      <c r="AH42" s="150" t="str">
        <f t="shared" si="19"/>
        <v/>
      </c>
      <c r="AI42" s="502"/>
      <c r="AJ42" s="151"/>
      <c r="AK42" s="152"/>
      <c r="AL42" s="152"/>
      <c r="AM42" s="152"/>
      <c r="AN42" s="152"/>
      <c r="AO42" s="153"/>
      <c r="AP42" s="252"/>
      <c r="AR42" s="403"/>
      <c r="BB42" s="369" t="s">
        <v>446</v>
      </c>
      <c r="BQ42" s="397" t="s">
        <v>911</v>
      </c>
      <c r="BR42" s="397" t="s">
        <v>922</v>
      </c>
      <c r="BS42" s="397" t="s">
        <v>924</v>
      </c>
      <c r="BT42" s="397" t="s">
        <v>917</v>
      </c>
      <c r="BU42" s="397" t="s">
        <v>923</v>
      </c>
      <c r="BV42" s="397" t="s">
        <v>925</v>
      </c>
      <c r="BW42" s="397" t="s">
        <v>920</v>
      </c>
    </row>
    <row r="43" spans="2:190" ht="15" customHeight="1" x14ac:dyDescent="0.15">
      <c r="B43" s="499"/>
      <c r="C43" s="593" t="s">
        <v>856</v>
      </c>
      <c r="D43" s="594"/>
      <c r="E43" s="594"/>
      <c r="F43" s="594"/>
      <c r="G43" s="594"/>
      <c r="H43" s="594"/>
      <c r="I43" s="595"/>
      <c r="J43" s="503"/>
      <c r="K43" s="246"/>
      <c r="L43" s="246"/>
      <c r="M43" s="246"/>
      <c r="N43" s="246"/>
      <c r="O43" s="246"/>
      <c r="P43" s="246"/>
      <c r="Q43" s="246"/>
      <c r="R43" s="246"/>
      <c r="S43" s="246"/>
      <c r="T43" s="246"/>
      <c r="U43" s="246"/>
      <c r="V43" s="246"/>
      <c r="W43" s="246"/>
      <c r="X43" s="246"/>
      <c r="Y43" s="246"/>
      <c r="Z43" s="246"/>
      <c r="AA43" s="247"/>
      <c r="AB43" s="247"/>
      <c r="AC43" s="247"/>
      <c r="AD43" s="247"/>
      <c r="AE43" s="247"/>
      <c r="AF43" s="247"/>
      <c r="AG43" s="247"/>
      <c r="AH43" s="247"/>
      <c r="AI43" s="503"/>
      <c r="AJ43" s="651" t="s">
        <v>545</v>
      </c>
      <c r="AK43" s="647"/>
      <c r="AL43" s="647"/>
      <c r="AM43" s="647"/>
      <c r="AN43" s="647"/>
      <c r="AO43" s="648"/>
      <c r="AP43" s="252" t="s">
        <v>542</v>
      </c>
      <c r="AR43" s="403"/>
    </row>
    <row r="44" spans="2:190" ht="10.5" customHeight="1" x14ac:dyDescent="0.15">
      <c r="B44" s="499"/>
      <c r="C44" s="599" t="str">
        <f>IF(COUNTIF(K44:AH44,"X")&gt;0,$BB$44,IF(COUNTIF(K44:AH44,"XX")&gt;0,$BC$44,IF(COUNTIF(K44:AH44,"XXX")&gt;0,$BD$44,IF(COUNTIF(K44:AH44,"!")&gt;0,$BE$44,IF(COUNTIF(K44:AH44,"!!")&gt;0,$BF$44,IF(COUNTIF(K44:AH44,"!!!")&gt;0,$BG$44,""))))))</f>
        <v/>
      </c>
      <c r="D44" s="600"/>
      <c r="E44" s="600"/>
      <c r="F44" s="600"/>
      <c r="G44" s="600"/>
      <c r="H44" s="600"/>
      <c r="I44" s="601"/>
      <c r="J44" s="253"/>
      <c r="K44" s="154"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4"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4"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4"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4"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4"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4"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4"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4"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4"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4"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4"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4"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4"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4"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4"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54"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54"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54"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54"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54"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54"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54"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54"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43"/>
      <c r="AJ44" s="504" t="str">
        <f>IF(COUNTIF(K44:AH44,"!")&gt;0,$BE$44,"")</f>
        <v/>
      </c>
      <c r="AK44" s="505"/>
      <c r="AL44" s="505"/>
      <c r="AM44" s="505"/>
      <c r="AN44" s="505"/>
      <c r="AO44" s="505"/>
      <c r="AP44" s="506"/>
      <c r="AR44" s="403"/>
      <c r="BB44" s="369" t="s">
        <v>447</v>
      </c>
      <c r="BC44" s="369" t="s">
        <v>448</v>
      </c>
      <c r="BD44" s="369" t="s">
        <v>590</v>
      </c>
      <c r="BE44" s="369" t="s">
        <v>734</v>
      </c>
      <c r="BF44" s="369" t="s">
        <v>884</v>
      </c>
      <c r="BG44" s="397" t="s">
        <v>803</v>
      </c>
      <c r="BQ44" s="397" t="s">
        <v>947</v>
      </c>
      <c r="BR44" s="397" t="s">
        <v>948</v>
      </c>
      <c r="BS44" s="397" t="s">
        <v>949</v>
      </c>
      <c r="BT44" s="397" t="s">
        <v>950</v>
      </c>
      <c r="BU44" s="397" t="s">
        <v>951</v>
      </c>
    </row>
    <row r="45" spans="2:190" ht="10.5" customHeight="1" x14ac:dyDescent="0.15">
      <c r="B45" s="499"/>
      <c r="C45" s="484" t="s">
        <v>212</v>
      </c>
      <c r="D45" s="588"/>
      <c r="E45" s="588"/>
      <c r="F45" s="588"/>
      <c r="G45" s="588"/>
      <c r="H45" s="588"/>
      <c r="I45" s="589"/>
      <c r="J45" s="501" t="s">
        <v>540</v>
      </c>
      <c r="K45" s="147" t="s">
        <v>563</v>
      </c>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501" t="s">
        <v>731</v>
      </c>
      <c r="AJ45" s="509"/>
      <c r="AK45" s="649"/>
      <c r="AL45" s="649"/>
      <c r="AM45" s="649"/>
      <c r="AN45" s="649"/>
      <c r="AO45" s="650"/>
      <c r="AP45" s="255"/>
      <c r="AR45" s="403"/>
    </row>
    <row r="46" spans="2:190" ht="15" customHeight="1" x14ac:dyDescent="0.15">
      <c r="B46" s="499"/>
      <c r="C46" s="593" t="s">
        <v>211</v>
      </c>
      <c r="D46" s="594"/>
      <c r="E46" s="594"/>
      <c r="F46" s="594"/>
      <c r="G46" s="594"/>
      <c r="H46" s="594"/>
      <c r="I46" s="595"/>
      <c r="J46" s="502"/>
      <c r="K46" s="246"/>
      <c r="L46" s="246"/>
      <c r="M46" s="246"/>
      <c r="N46" s="246"/>
      <c r="O46" s="246"/>
      <c r="P46" s="246"/>
      <c r="Q46" s="246"/>
      <c r="R46" s="246"/>
      <c r="S46" s="246"/>
      <c r="T46" s="246"/>
      <c r="U46" s="246"/>
      <c r="V46" s="246"/>
      <c r="W46" s="246"/>
      <c r="X46" s="246"/>
      <c r="Y46" s="246"/>
      <c r="Z46" s="246"/>
      <c r="AA46" s="247"/>
      <c r="AB46" s="247"/>
      <c r="AC46" s="247"/>
      <c r="AD46" s="247"/>
      <c r="AE46" s="247"/>
      <c r="AF46" s="247"/>
      <c r="AG46" s="247"/>
      <c r="AH46" s="247"/>
      <c r="AI46" s="502"/>
      <c r="AJ46" s="647" t="s">
        <v>546</v>
      </c>
      <c r="AK46" s="647"/>
      <c r="AL46" s="647"/>
      <c r="AM46" s="647"/>
      <c r="AN46" s="647"/>
      <c r="AO46" s="648"/>
      <c r="AP46" s="248" t="s">
        <v>542</v>
      </c>
      <c r="AR46" s="403"/>
      <c r="BQ46" s="397" t="s">
        <v>911</v>
      </c>
      <c r="BR46" s="397" t="s">
        <v>917</v>
      </c>
      <c r="BS46" s="397" t="s">
        <v>952</v>
      </c>
    </row>
    <row r="47" spans="2:190" ht="15" customHeight="1" x14ac:dyDescent="0.15">
      <c r="B47" s="499"/>
      <c r="C47" s="590" t="s">
        <v>985</v>
      </c>
      <c r="D47" s="591"/>
      <c r="E47" s="591"/>
      <c r="F47" s="591"/>
      <c r="G47" s="591"/>
      <c r="H47" s="591"/>
      <c r="I47" s="592"/>
      <c r="J47" s="502"/>
      <c r="K47" s="249"/>
      <c r="L47" s="249"/>
      <c r="M47" s="249"/>
      <c r="N47" s="249"/>
      <c r="O47" s="249"/>
      <c r="P47" s="249"/>
      <c r="Q47" s="249"/>
      <c r="R47" s="249"/>
      <c r="S47" s="249"/>
      <c r="T47" s="249"/>
      <c r="U47" s="249"/>
      <c r="V47" s="249"/>
      <c r="W47" s="249"/>
      <c r="X47" s="249"/>
      <c r="Y47" s="249"/>
      <c r="Z47" s="249"/>
      <c r="AA47" s="250"/>
      <c r="AB47" s="250"/>
      <c r="AC47" s="250"/>
      <c r="AD47" s="250"/>
      <c r="AE47" s="250"/>
      <c r="AF47" s="250"/>
      <c r="AG47" s="250"/>
      <c r="AH47" s="250"/>
      <c r="AI47" s="502"/>
      <c r="AJ47" s="512" t="s">
        <v>547</v>
      </c>
      <c r="AK47" s="513"/>
      <c r="AL47" s="513"/>
      <c r="AM47" s="513"/>
      <c r="AN47" s="513"/>
      <c r="AO47" s="514"/>
      <c r="AP47" s="251" t="s">
        <v>542</v>
      </c>
      <c r="AR47" s="403"/>
    </row>
    <row r="48" spans="2:190" ht="10.5" customHeight="1" x14ac:dyDescent="0.15">
      <c r="B48" s="499"/>
      <c r="C48" s="596" t="str">
        <f>IF(COUNTIF(K48:AH48,"X")&gt;0,$BB$48,"")</f>
        <v/>
      </c>
      <c r="D48" s="597"/>
      <c r="E48" s="597"/>
      <c r="F48" s="597"/>
      <c r="G48" s="597"/>
      <c r="H48" s="597"/>
      <c r="I48" s="598"/>
      <c r="J48" s="502"/>
      <c r="K48" s="150" t="str">
        <f t="shared" ref="K48:AH48" si="20">IF(AND(OR(K12=3,K12=4,K12=5),K47&lt;&gt;""),"X","")</f>
        <v/>
      </c>
      <c r="L48" s="150" t="str">
        <f t="shared" si="20"/>
        <v/>
      </c>
      <c r="M48" s="150" t="str">
        <f t="shared" si="20"/>
        <v/>
      </c>
      <c r="N48" s="150" t="str">
        <f t="shared" si="20"/>
        <v/>
      </c>
      <c r="O48" s="150" t="str">
        <f t="shared" si="20"/>
        <v/>
      </c>
      <c r="P48" s="150" t="str">
        <f t="shared" si="20"/>
        <v/>
      </c>
      <c r="Q48" s="150" t="str">
        <f t="shared" si="20"/>
        <v/>
      </c>
      <c r="R48" s="150" t="str">
        <f t="shared" si="20"/>
        <v/>
      </c>
      <c r="S48" s="150" t="str">
        <f t="shared" si="20"/>
        <v/>
      </c>
      <c r="T48" s="150" t="str">
        <f t="shared" si="20"/>
        <v/>
      </c>
      <c r="U48" s="150" t="str">
        <f t="shared" si="20"/>
        <v/>
      </c>
      <c r="V48" s="150" t="str">
        <f t="shared" si="20"/>
        <v/>
      </c>
      <c r="W48" s="150" t="str">
        <f t="shared" si="20"/>
        <v/>
      </c>
      <c r="X48" s="150" t="str">
        <f t="shared" si="20"/>
        <v/>
      </c>
      <c r="Y48" s="150" t="str">
        <f t="shared" si="20"/>
        <v/>
      </c>
      <c r="Z48" s="150" t="str">
        <f t="shared" si="20"/>
        <v/>
      </c>
      <c r="AA48" s="150" t="str">
        <f t="shared" si="20"/>
        <v/>
      </c>
      <c r="AB48" s="150" t="str">
        <f t="shared" si="20"/>
        <v/>
      </c>
      <c r="AC48" s="150" t="str">
        <f t="shared" si="20"/>
        <v/>
      </c>
      <c r="AD48" s="150" t="str">
        <f t="shared" si="20"/>
        <v/>
      </c>
      <c r="AE48" s="150" t="str">
        <f t="shared" si="20"/>
        <v/>
      </c>
      <c r="AF48" s="150" t="str">
        <f t="shared" si="20"/>
        <v/>
      </c>
      <c r="AG48" s="150" t="str">
        <f t="shared" si="20"/>
        <v/>
      </c>
      <c r="AH48" s="150" t="str">
        <f t="shared" si="20"/>
        <v/>
      </c>
      <c r="AI48" s="502"/>
      <c r="AJ48" s="152"/>
      <c r="AK48" s="152"/>
      <c r="AL48" s="152"/>
      <c r="AM48" s="152"/>
      <c r="AN48" s="152"/>
      <c r="AO48" s="153"/>
      <c r="AP48" s="252"/>
      <c r="AR48" s="403"/>
      <c r="BB48" s="369" t="s">
        <v>446</v>
      </c>
      <c r="CI48" s="397">
        <v>1</v>
      </c>
      <c r="CJ48" s="12" t="s">
        <v>953</v>
      </c>
      <c r="CK48" s="217"/>
      <c r="CL48" s="217"/>
      <c r="CM48" s="217" t="str">
        <f>IF(COUNTIF($CQ$24:$DO$30,CJ48)=0,"",COUNTIF($CQ$24:$DO$30,CJ48))</f>
        <v/>
      </c>
      <c r="CN48" s="217"/>
      <c r="CO48" s="217"/>
      <c r="CP48" s="217"/>
    </row>
    <row r="49" spans="2:94" ht="15" customHeight="1" x14ac:dyDescent="0.15">
      <c r="B49" s="499"/>
      <c r="C49" s="493" t="s">
        <v>544</v>
      </c>
      <c r="D49" s="494"/>
      <c r="E49" s="494"/>
      <c r="F49" s="494"/>
      <c r="G49" s="494"/>
      <c r="H49" s="494"/>
      <c r="I49" s="495"/>
      <c r="J49" s="503"/>
      <c r="K49" s="246"/>
      <c r="L49" s="246"/>
      <c r="M49" s="246"/>
      <c r="N49" s="246"/>
      <c r="O49" s="246"/>
      <c r="P49" s="246"/>
      <c r="Q49" s="246"/>
      <c r="R49" s="246"/>
      <c r="S49" s="246"/>
      <c r="T49" s="246"/>
      <c r="U49" s="246"/>
      <c r="V49" s="246"/>
      <c r="W49" s="246"/>
      <c r="X49" s="246"/>
      <c r="Y49" s="246"/>
      <c r="Z49" s="246"/>
      <c r="AA49" s="247"/>
      <c r="AB49" s="247"/>
      <c r="AC49" s="247"/>
      <c r="AD49" s="247"/>
      <c r="AE49" s="247"/>
      <c r="AF49" s="247"/>
      <c r="AG49" s="247"/>
      <c r="AH49" s="247"/>
      <c r="AI49" s="503"/>
      <c r="AJ49" s="647" t="s">
        <v>548</v>
      </c>
      <c r="AK49" s="647"/>
      <c r="AL49" s="647"/>
      <c r="AM49" s="647"/>
      <c r="AN49" s="647"/>
      <c r="AO49" s="648"/>
      <c r="AP49" s="252" t="s">
        <v>542</v>
      </c>
      <c r="CI49" s="397">
        <v>2</v>
      </c>
      <c r="CJ49" s="12" t="s">
        <v>954</v>
      </c>
      <c r="CK49" s="217"/>
      <c r="CL49" s="217"/>
      <c r="CM49" s="217" t="str">
        <f t="shared" ref="CM49:CM83" si="21">IF(COUNTIF($CQ$24:$DO$30,CJ49)=0,"",COUNTIF($CQ$24:$DO$30,CJ49))</f>
        <v/>
      </c>
      <c r="CN49" s="217"/>
      <c r="CO49" s="217"/>
      <c r="CP49" s="217"/>
    </row>
    <row r="50" spans="2:94" ht="10.5" customHeight="1" x14ac:dyDescent="0.15">
      <c r="B50" s="499"/>
      <c r="C50" s="599" t="str">
        <f>IF(COUNTIF(K50:AH50,"X")&gt;0,$BB$50,IF(COUNTIF(K50:AH50,"XX")&gt;0,$BC$50,IF(COUNTIF(K50:AH50,"XXX")&gt;0,$BD$50,IF(COUNTIF(K50:AH50,"!")&gt;0,$BE$50,IF(COUNTIF(K50:AH50,"!!")&gt;0,$BF$50,IF(COUNTIF(K50:AH50,"!!!")&gt;0,$BG$50,""))))))</f>
        <v/>
      </c>
      <c r="D50" s="600"/>
      <c r="E50" s="600"/>
      <c r="F50" s="600"/>
      <c r="G50" s="600"/>
      <c r="H50" s="600"/>
      <c r="I50" s="601"/>
      <c r="J50" s="253"/>
      <c r="K50" s="154"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4"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4"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4"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4"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4"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4"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4"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4"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4"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4"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4"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4"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4"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4"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4"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54"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54"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54"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54"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54"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54"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54"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54"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43"/>
      <c r="AJ50" s="504" t="str">
        <f>IF(COUNTIF(K50:AH50,"!")&gt;0,$BE$50,"")</f>
        <v/>
      </c>
      <c r="AK50" s="505"/>
      <c r="AL50" s="505"/>
      <c r="AM50" s="505"/>
      <c r="AN50" s="505"/>
      <c r="AO50" s="505"/>
      <c r="AP50" s="506"/>
      <c r="BB50" s="369" t="s">
        <v>449</v>
      </c>
      <c r="BC50" s="369" t="s">
        <v>448</v>
      </c>
      <c r="BD50" s="369" t="s">
        <v>590</v>
      </c>
      <c r="BE50" s="369" t="s">
        <v>734</v>
      </c>
      <c r="BF50" s="369" t="s">
        <v>884</v>
      </c>
      <c r="BG50" s="397" t="s">
        <v>803</v>
      </c>
      <c r="CI50" s="397">
        <v>3</v>
      </c>
      <c r="CJ50" s="12" t="s">
        <v>955</v>
      </c>
      <c r="CK50" s="217"/>
      <c r="CL50" s="217"/>
      <c r="CM50" s="217" t="str">
        <f t="shared" si="21"/>
        <v/>
      </c>
      <c r="CN50" s="217"/>
      <c r="CO50" s="217"/>
      <c r="CP50" s="217"/>
    </row>
    <row r="51" spans="2:94" ht="15" customHeight="1" x14ac:dyDescent="0.15">
      <c r="B51" s="499"/>
      <c r="C51" s="590" t="s">
        <v>213</v>
      </c>
      <c r="D51" s="591"/>
      <c r="E51" s="591"/>
      <c r="F51" s="591"/>
      <c r="G51" s="591"/>
      <c r="H51" s="591"/>
      <c r="I51" s="592"/>
      <c r="J51" s="501" t="s">
        <v>986</v>
      </c>
      <c r="K51" s="290"/>
      <c r="L51" s="290"/>
      <c r="M51" s="290"/>
      <c r="N51" s="290"/>
      <c r="O51" s="290"/>
      <c r="P51" s="290"/>
      <c r="Q51" s="290"/>
      <c r="R51" s="290"/>
      <c r="S51" s="290"/>
      <c r="T51" s="290"/>
      <c r="U51" s="290"/>
      <c r="V51" s="290"/>
      <c r="W51" s="290"/>
      <c r="X51" s="290"/>
      <c r="Y51" s="290"/>
      <c r="Z51" s="290"/>
      <c r="AA51" s="414"/>
      <c r="AB51" s="414"/>
      <c r="AC51" s="414"/>
      <c r="AD51" s="414"/>
      <c r="AE51" s="414"/>
      <c r="AF51" s="414"/>
      <c r="AG51" s="414"/>
      <c r="AH51" s="414"/>
      <c r="AI51" s="501" t="s">
        <v>550</v>
      </c>
      <c r="AJ51" s="518" t="s">
        <v>739</v>
      </c>
      <c r="AK51" s="652"/>
      <c r="AL51" s="652"/>
      <c r="AM51" s="652"/>
      <c r="AN51" s="652"/>
      <c r="AO51" s="653"/>
      <c r="AP51" s="228" t="str">
        <f>IF(COUNTA(K51:AH51)=0,"",COUNTA(K51:AH51))</f>
        <v/>
      </c>
      <c r="CI51" s="397">
        <v>4</v>
      </c>
      <c r="CJ51" s="12" t="s">
        <v>956</v>
      </c>
      <c r="CK51" s="217"/>
      <c r="CL51" s="217"/>
      <c r="CM51" s="217" t="str">
        <f t="shared" si="21"/>
        <v/>
      </c>
      <c r="CN51" s="217"/>
      <c r="CO51" s="217"/>
      <c r="CP51" s="217"/>
    </row>
    <row r="52" spans="2:94" ht="10.5" customHeight="1" x14ac:dyDescent="0.15">
      <c r="B52" s="499"/>
      <c r="C52" s="596" t="str">
        <f>IF(COUNTIF(K52:AH52,"X*")&gt;0,$BB$54,IF(COUNTIF(K52:AH52,"!!")&gt;0,$BF$54,""))</f>
        <v/>
      </c>
      <c r="D52" s="597"/>
      <c r="E52" s="597"/>
      <c r="F52" s="597"/>
      <c r="G52" s="597"/>
      <c r="H52" s="597"/>
      <c r="I52" s="598"/>
      <c r="J52" s="502"/>
      <c r="K52" s="155" t="str">
        <f>IF(AND(ベース!$R$7="10-",仕様書作成!K51&lt;&gt;""),"XX",IF(AND(K51="O",K56="O"),"!!",IF(AND(OR(ベース!$R$55="L4",ベース!$R$55="L6",ベース!$R$55="L8",ベース!$R$55="LN3",ベース!$R$55="LN7",ベース!$R$55="LN9"),K51&lt;&gt;""),"!",IF(AND(OR(K69="L4",K69="L6",K69="L8",K69="LN3",K69="LN7",K69="LN9",),K51&lt;&gt;""),"!",""))))</f>
        <v/>
      </c>
      <c r="L52" s="155" t="str">
        <f>IF(AND(ベース!$R$7="10-",仕様書作成!L51&lt;&gt;""),"XX",IF(AND(L51="O",L56="O"),"!!",IF(AND(OR(ベース!$R$55="L4",ベース!$R$55="L6",ベース!$R$55="L8",ベース!$R$55="LN3",ベース!$R$55="LN7",ベース!$R$55="LN9"),L51&lt;&gt;""),"!",IF(AND(OR(L69="L4",L69="L6",L69="L8",L69="LN3",L69="LN7",L69="LN9",),L51&lt;&gt;""),"!",""))))</f>
        <v/>
      </c>
      <c r="M52" s="155" t="str">
        <f>IF(AND(ベース!$R$7="10-",仕様書作成!M51&lt;&gt;""),"XX",IF(AND(M51="O",M56="O"),"!!",IF(AND(OR(ベース!$R$55="L4",ベース!$R$55="L6",ベース!$R$55="L8",ベース!$R$55="LN3",ベース!$R$55="LN7",ベース!$R$55="LN9"),M51&lt;&gt;""),"!",IF(AND(OR(M69="L4",M69="L6",M69="L8",M69="LN3",M69="LN7",M69="LN9",),M51&lt;&gt;""),"!",""))))</f>
        <v/>
      </c>
      <c r="N52" s="155" t="str">
        <f>IF(AND(ベース!$R$7="10-",仕様書作成!N51&lt;&gt;""),"XX",IF(AND(N51="O",N56="O"),"!!",IF(AND(OR(ベース!$R$55="L4",ベース!$R$55="L6",ベース!$R$55="L8",ベース!$R$55="LN3",ベース!$R$55="LN7",ベース!$R$55="LN9"),N51&lt;&gt;""),"!",IF(AND(OR(N69="L4",N69="L6",N69="L8",N69="LN3",N69="LN7",N69="LN9",),N51&lt;&gt;""),"!",""))))</f>
        <v/>
      </c>
      <c r="O52" s="155" t="str">
        <f>IF(AND(ベース!$R$7="10-",仕様書作成!O51&lt;&gt;""),"XX",IF(AND(O51="O",O56="O"),"!!",IF(AND(OR(ベース!$R$55="L4",ベース!$R$55="L6",ベース!$R$55="L8",ベース!$R$55="LN3",ベース!$R$55="LN7",ベース!$R$55="LN9"),O51&lt;&gt;""),"!",IF(AND(OR(O69="L4",O69="L6",O69="L8",O69="LN3",O69="LN7",O69="LN9",),O51&lt;&gt;""),"!",""))))</f>
        <v/>
      </c>
      <c r="P52" s="155" t="str">
        <f>IF(AND(ベース!$R$7="10-",仕様書作成!P51&lt;&gt;""),"XX",IF(AND(P51="O",P56="O"),"!!",IF(AND(OR(ベース!$R$55="L4",ベース!$R$55="L6",ベース!$R$55="L8",ベース!$R$55="LN3",ベース!$R$55="LN7",ベース!$R$55="LN9"),P51&lt;&gt;""),"!",IF(AND(OR(P69="L4",P69="L6",P69="L8",P69="LN3",P69="LN7",P69="LN9",),P51&lt;&gt;""),"!",""))))</f>
        <v/>
      </c>
      <c r="Q52" s="155" t="str">
        <f>IF(AND(ベース!$R$7="10-",仕様書作成!Q51&lt;&gt;""),"XX",IF(AND(Q51="O",Q56="O"),"!!",IF(AND(OR(ベース!$R$55="L4",ベース!$R$55="L6",ベース!$R$55="L8",ベース!$R$55="LN3",ベース!$R$55="LN7",ベース!$R$55="LN9"),Q51&lt;&gt;""),"!",IF(AND(OR(Q69="L4",Q69="L6",Q69="L8",Q69="LN3",Q69="LN7",Q69="LN9",),Q51&lt;&gt;""),"!",""))))</f>
        <v/>
      </c>
      <c r="R52" s="155" t="str">
        <f>IF(AND(ベース!$R$7="10-",仕様書作成!R51&lt;&gt;""),"XX",IF(AND(R51="O",R56="O"),"!!",IF(AND(OR(ベース!$R$55="L4",ベース!$R$55="L6",ベース!$R$55="L8",ベース!$R$55="LN3",ベース!$R$55="LN7",ベース!$R$55="LN9"),R51&lt;&gt;""),"!",IF(AND(OR(R69="L4",R69="L6",R69="L8",R69="LN3",R69="LN7",R69="LN9",),R51&lt;&gt;""),"!",""))))</f>
        <v/>
      </c>
      <c r="S52" s="155" t="str">
        <f>IF(AND(ベース!$R$7="10-",仕様書作成!S51&lt;&gt;""),"XX",IF(AND(S51="O",S56="O"),"!!",IF(AND(OR(ベース!$R$55="L4",ベース!$R$55="L6",ベース!$R$55="L8",ベース!$R$55="LN3",ベース!$R$55="LN7",ベース!$R$55="LN9"),S51&lt;&gt;""),"!",IF(AND(OR(S69="L4",S69="L6",S69="L8",S69="LN3",S69="LN7",S69="LN9",),S51&lt;&gt;""),"!",""))))</f>
        <v/>
      </c>
      <c r="T52" s="155" t="str">
        <f>IF(AND(ベース!$R$7="10-",仕様書作成!T51&lt;&gt;""),"XX",IF(AND(T51="O",T56="O"),"!!",IF(AND(OR(ベース!$R$55="L4",ベース!$R$55="L6",ベース!$R$55="L8",ベース!$R$55="LN3",ベース!$R$55="LN7",ベース!$R$55="LN9"),T51&lt;&gt;""),"!",IF(AND(OR(T69="L4",T69="L6",T69="L8",T69="LN3",T69="LN7",T69="LN9",),T51&lt;&gt;""),"!",""))))</f>
        <v/>
      </c>
      <c r="U52" s="155" t="str">
        <f>IF(AND(ベース!$R$7="10-",仕様書作成!U51&lt;&gt;""),"XX",IF(AND(U51="O",U56="O"),"!!",IF(AND(OR(ベース!$R$55="L4",ベース!$R$55="L6",ベース!$R$55="L8",ベース!$R$55="LN3",ベース!$R$55="LN7",ベース!$R$55="LN9"),U51&lt;&gt;""),"!",IF(AND(OR(U69="L4",U69="L6",U69="L8",U69="LN3",U69="LN7",U69="LN9",),U51&lt;&gt;""),"!",""))))</f>
        <v/>
      </c>
      <c r="V52" s="155" t="str">
        <f>IF(AND(ベース!$R$7="10-",仕様書作成!V51&lt;&gt;""),"XX",IF(AND(V51="O",V56="O"),"!!",IF(AND(OR(ベース!$R$55="L4",ベース!$R$55="L6",ベース!$R$55="L8",ベース!$R$55="LN3",ベース!$R$55="LN7",ベース!$R$55="LN9"),V51&lt;&gt;""),"!",IF(AND(OR(V69="L4",V69="L6",V69="L8",V69="LN3",V69="LN7",V69="LN9",),V51&lt;&gt;""),"!",""))))</f>
        <v/>
      </c>
      <c r="W52" s="155" t="str">
        <f>IF(AND(ベース!$R$7="10-",仕様書作成!W51&lt;&gt;""),"XX",IF(AND(W51="O",W56="O"),"!!",IF(AND(OR(ベース!$R$55="L4",ベース!$R$55="L6",ベース!$R$55="L8",ベース!$R$55="LN3",ベース!$R$55="LN7",ベース!$R$55="LN9"),W51&lt;&gt;""),"!",IF(AND(OR(W69="L4",W69="L6",W69="L8",W69="LN3",W69="LN7",W69="LN9",),W51&lt;&gt;""),"!",""))))</f>
        <v/>
      </c>
      <c r="X52" s="155" t="str">
        <f>IF(AND(ベース!$R$7="10-",仕様書作成!X51&lt;&gt;""),"XX",IF(AND(X51="O",X56="O"),"!!",IF(AND(OR(ベース!$R$55="L4",ベース!$R$55="L6",ベース!$R$55="L8",ベース!$R$55="LN3",ベース!$R$55="LN7",ベース!$R$55="LN9"),X51&lt;&gt;""),"!",IF(AND(OR(X69="L4",X69="L6",X69="L8",X69="LN3",X69="LN7",X69="LN9",),X51&lt;&gt;""),"!",""))))</f>
        <v/>
      </c>
      <c r="Y52" s="155" t="str">
        <f>IF(AND(ベース!$R$7="10-",仕様書作成!Y51&lt;&gt;""),"XX",IF(AND(Y51="O",Y56="O"),"!!",IF(AND(OR(ベース!$R$55="L4",ベース!$R$55="L6",ベース!$R$55="L8",ベース!$R$55="LN3",ベース!$R$55="LN7",ベース!$R$55="LN9"),Y51&lt;&gt;""),"!",IF(AND(OR(Y69="L4",Y69="L6",Y69="L8",Y69="LN3",Y69="LN7",Y69="LN9",),Y51&lt;&gt;""),"!",""))))</f>
        <v/>
      </c>
      <c r="Z52" s="155" t="str">
        <f>IF(AND(ベース!$R$7="10-",仕様書作成!Z51&lt;&gt;""),"XX",IF(AND(Z51="O",Z56="O"),"!!",IF(AND(OR(ベース!$R$55="L4",ベース!$R$55="L6",ベース!$R$55="L8",ベース!$R$55="LN3",ベース!$R$55="LN7",ベース!$R$55="LN9"),Z51&lt;&gt;""),"!",IF(AND(OR(Z69="L4",Z69="L6",Z69="L8",Z69="LN3",Z69="LN7",Z69="LN9",),Z51&lt;&gt;""),"!",""))))</f>
        <v/>
      </c>
      <c r="AA52" s="155" t="str">
        <f>IF(AND(ベース!$R$7="10-",仕様書作成!AA51&lt;&gt;""),"XX",IF(AND(AA51="O",AA56="O"),"!!",IF(AND(OR(ベース!$R$55="L4",ベース!$R$55="L6",ベース!$R$55="L8",ベース!$R$55="LN3",ベース!$R$55="LN7",ベース!$R$55="LN9"),AA51&lt;&gt;""),"!",IF(AND(OR(AA69="L4",AA69="L6",AA69="L8",AA69="LN3",AA69="LN7",AA69="LN9",),AA51&lt;&gt;""),"!",""))))</f>
        <v/>
      </c>
      <c r="AB52" s="155" t="str">
        <f>IF(AND(ベース!$R$7="10-",仕様書作成!AB51&lt;&gt;""),"XX",IF(AND(AB51="O",AB56="O"),"!!",IF(AND(OR(ベース!$R$55="L4",ベース!$R$55="L6",ベース!$R$55="L8",ベース!$R$55="LN3",ベース!$R$55="LN7",ベース!$R$55="LN9"),AB51&lt;&gt;""),"!",IF(AND(OR(AB69="L4",AB69="L6",AB69="L8",AB69="LN3",AB69="LN7",AB69="LN9",),AB51&lt;&gt;""),"!",""))))</f>
        <v/>
      </c>
      <c r="AC52" s="155" t="str">
        <f>IF(AND(ベース!$R$7="10-",仕様書作成!AC51&lt;&gt;""),"XX",IF(AND(AC51="O",AC56="O"),"!!",IF(AND(OR(ベース!$R$55="L4",ベース!$R$55="L6",ベース!$R$55="L8",ベース!$R$55="LN3",ベース!$R$55="LN7",ベース!$R$55="LN9"),AC51&lt;&gt;""),"!",IF(AND(OR(AC69="L4",AC69="L6",AC69="L8",AC69="LN3",AC69="LN7",AC69="LN9",),AC51&lt;&gt;""),"!",""))))</f>
        <v/>
      </c>
      <c r="AD52" s="155" t="str">
        <f>IF(AND(ベース!$R$7="10-",仕様書作成!AD51&lt;&gt;""),"XX",IF(AND(AD51="O",AD56="O"),"!!",IF(AND(OR(ベース!$R$55="L4",ベース!$R$55="L6",ベース!$R$55="L8",ベース!$R$55="LN3",ベース!$R$55="LN7",ベース!$R$55="LN9"),AD51&lt;&gt;""),"!",IF(AND(OR(AD69="L4",AD69="L6",AD69="L8",AD69="LN3",AD69="LN7",AD69="LN9",),AD51&lt;&gt;""),"!",""))))</f>
        <v/>
      </c>
      <c r="AE52" s="155" t="str">
        <f>IF(AND(ベース!$R$7="10-",仕様書作成!AE51&lt;&gt;""),"XX",IF(AND(AE51="O",AE56="O"),"!!",IF(AND(OR(ベース!$R$55="L4",ベース!$R$55="L6",ベース!$R$55="L8",ベース!$R$55="LN3",ベース!$R$55="LN7",ベース!$R$55="LN9"),AE51&lt;&gt;""),"!",IF(AND(OR(AE69="L4",AE69="L6",AE69="L8",AE69="LN3",AE69="LN7",AE69="LN9",),AE51&lt;&gt;""),"!",""))))</f>
        <v/>
      </c>
      <c r="AF52" s="155" t="str">
        <f>IF(AND(ベース!$R$7="10-",仕様書作成!AF51&lt;&gt;""),"XX",IF(AND(AF51="O",AF56="O"),"!!",IF(AND(OR(ベース!$R$55="L4",ベース!$R$55="L6",ベース!$R$55="L8",ベース!$R$55="LN3",ベース!$R$55="LN7",ベース!$R$55="LN9"),AF51&lt;&gt;""),"!",IF(AND(OR(AF69="L4",AF69="L6",AF69="L8",AF69="LN3",AF69="LN7",AF69="LN9",),AF51&lt;&gt;""),"!",""))))</f>
        <v/>
      </c>
      <c r="AG52" s="155" t="str">
        <f>IF(AND(ベース!$R$7="10-",仕様書作成!AG51&lt;&gt;""),"XX",IF(AND(AG51="O",AG56="O"),"!!",IF(AND(OR(ベース!$R$55="L4",ベース!$R$55="L6",ベース!$R$55="L8",ベース!$R$55="LN3",ベース!$R$55="LN7",ベース!$R$55="LN9"),AG51&lt;&gt;""),"!",IF(AND(OR(AG69="L4",AG69="L6",AG69="L8",AG69="LN3",AG69="LN7",AG69="LN9",),AG51&lt;&gt;""),"!",""))))</f>
        <v/>
      </c>
      <c r="AH52" s="155" t="str">
        <f>IF(AND(ベース!$R$7="10-",仕様書作成!AH51&lt;&gt;""),"XX",IF(AND(AH51="O",AH56="O"),"!!",IF(AND(OR(ベース!$R$55="L4",ベース!$R$55="L6",ベース!$R$55="L8",ベース!$R$55="LN3",ベース!$R$55="LN7",ベース!$R$55="LN9"),AH51&lt;&gt;""),"!",IF(AND(OR(AH69="L4",AH69="L6",AH69="L8",AH69="LN3",AH69="LN7",AH69="LN9",),AH51&lt;&gt;""),"!",""))))</f>
        <v/>
      </c>
      <c r="AI52" s="502"/>
      <c r="AJ52" s="714" t="str">
        <f>IF(COUNTIF(K52:AH52,"XX")&gt;0,$BD$54,IF(COUNTIF(K52:AH52,"!")&gt;0,$BE$52,""))</f>
        <v/>
      </c>
      <c r="AK52" s="715"/>
      <c r="AL52" s="715"/>
      <c r="AM52" s="715"/>
      <c r="AN52" s="715"/>
      <c r="AO52" s="715"/>
      <c r="AP52" s="716"/>
      <c r="BB52" s="369" t="s">
        <v>957</v>
      </c>
      <c r="BD52" s="369" t="s">
        <v>536</v>
      </c>
      <c r="BE52" s="369" t="s">
        <v>734</v>
      </c>
      <c r="CI52" s="397">
        <v>5</v>
      </c>
      <c r="CJ52" s="12" t="s">
        <v>958</v>
      </c>
      <c r="CK52" s="217"/>
      <c r="CL52" s="217"/>
      <c r="CM52" s="217" t="str">
        <f t="shared" si="21"/>
        <v/>
      </c>
      <c r="CN52" s="217"/>
      <c r="CO52" s="217"/>
      <c r="CP52" s="217"/>
    </row>
    <row r="53" spans="2:94" ht="15" customHeight="1" x14ac:dyDescent="0.15">
      <c r="B53" s="499"/>
      <c r="C53" s="590" t="s">
        <v>214</v>
      </c>
      <c r="D53" s="591"/>
      <c r="E53" s="591"/>
      <c r="F53" s="591"/>
      <c r="G53" s="591"/>
      <c r="H53" s="591"/>
      <c r="I53" s="592"/>
      <c r="J53" s="502"/>
      <c r="K53" s="291"/>
      <c r="L53" s="291"/>
      <c r="M53" s="291"/>
      <c r="N53" s="291"/>
      <c r="O53" s="291"/>
      <c r="P53" s="291"/>
      <c r="Q53" s="291"/>
      <c r="R53" s="291"/>
      <c r="S53" s="291"/>
      <c r="T53" s="291"/>
      <c r="U53" s="291"/>
      <c r="V53" s="291"/>
      <c r="W53" s="291"/>
      <c r="X53" s="291"/>
      <c r="Y53" s="291"/>
      <c r="Z53" s="291"/>
      <c r="AA53" s="415"/>
      <c r="AB53" s="415"/>
      <c r="AC53" s="415"/>
      <c r="AD53" s="415"/>
      <c r="AE53" s="415"/>
      <c r="AF53" s="415"/>
      <c r="AG53" s="415"/>
      <c r="AH53" s="415"/>
      <c r="AI53" s="502"/>
      <c r="AJ53" s="512" t="s">
        <v>549</v>
      </c>
      <c r="AK53" s="513"/>
      <c r="AL53" s="513"/>
      <c r="AM53" s="513"/>
      <c r="AN53" s="513"/>
      <c r="AO53" s="514"/>
      <c r="AP53" s="256" t="str">
        <f>IF(COUNTA(K53:AH53)=0,"",COUNTA(K53:AH53))</f>
        <v/>
      </c>
      <c r="CI53" s="397">
        <v>6</v>
      </c>
      <c r="CJ53" s="12" t="s">
        <v>959</v>
      </c>
      <c r="CK53" s="217"/>
      <c r="CL53" s="217"/>
      <c r="CM53" s="217" t="str">
        <f t="shared" si="21"/>
        <v/>
      </c>
      <c r="CN53" s="217"/>
      <c r="CO53" s="217"/>
      <c r="CP53" s="217"/>
    </row>
    <row r="54" spans="2:94" ht="10.5" customHeight="1" x14ac:dyDescent="0.15">
      <c r="B54" s="499"/>
      <c r="C54" s="596" t="str">
        <f>IF(COUNTIF(K54:AH54,"X*")&gt;0,$BB$54,IF(COUNTIF(K54:AH54,"!!")&gt;0,$BF$54,""))</f>
        <v/>
      </c>
      <c r="D54" s="597"/>
      <c r="E54" s="597"/>
      <c r="F54" s="597"/>
      <c r="G54" s="597"/>
      <c r="H54" s="597"/>
      <c r="I54" s="598"/>
      <c r="J54" s="503"/>
      <c r="K54" s="155"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5"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5"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5"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5"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5"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5"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5"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5"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5"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5"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5"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5"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5"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5"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5"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155"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155"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155"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155"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155"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155"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155"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155"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03"/>
      <c r="AJ54" s="714" t="str">
        <f>IF(COUNTIF(K54:AH54,"XX")&gt;0,$BD$54,IF(COUNTIF(K54:AH54,"X")&gt;0,$BC$54,IF(COUNTIF(K54:AH54,"!")&gt;0,$BE$54,"")))</f>
        <v/>
      </c>
      <c r="AK54" s="715"/>
      <c r="AL54" s="715"/>
      <c r="AM54" s="715"/>
      <c r="AN54" s="715"/>
      <c r="AO54" s="715"/>
      <c r="AP54" s="716"/>
      <c r="BB54" s="369" t="s">
        <v>957</v>
      </c>
      <c r="BC54" s="369" t="s">
        <v>450</v>
      </c>
      <c r="BD54" s="369" t="s">
        <v>536</v>
      </c>
      <c r="BE54" s="369" t="s">
        <v>734</v>
      </c>
      <c r="BF54" s="369" t="s">
        <v>884</v>
      </c>
      <c r="CI54" s="397">
        <v>7</v>
      </c>
      <c r="CJ54" s="12" t="s">
        <v>960</v>
      </c>
      <c r="CK54" s="217"/>
      <c r="CL54" s="217"/>
      <c r="CM54" s="217" t="str">
        <f t="shared" si="21"/>
        <v/>
      </c>
      <c r="CN54" s="217"/>
      <c r="CO54" s="217"/>
      <c r="CP54" s="217"/>
    </row>
    <row r="55" spans="2:94" ht="10.5" hidden="1" customHeight="1" x14ac:dyDescent="0.15">
      <c r="B55" s="499"/>
      <c r="C55" s="473" t="str">
        <f>IF(COUNTIF(K55:AH55,"X")&gt;0,$BB$55,IF(COUNTIF(K55:AH55,"XX")&gt;0,$BD$55,IF(COUNTIF(K55:AH55,"XXX")&gt;0,$BF$55,"")))</f>
        <v/>
      </c>
      <c r="D55" s="474"/>
      <c r="E55" s="474"/>
      <c r="F55" s="474"/>
      <c r="G55" s="474"/>
      <c r="H55" s="474"/>
      <c r="I55" s="475"/>
      <c r="J55" s="243"/>
      <c r="K55" s="154"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4"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4"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4"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4"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4"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4"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4"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4"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4"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4"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4"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4"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4"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4"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4"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4"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4"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4"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4"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4"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4"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4"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4"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43"/>
      <c r="AJ55" s="643" t="str">
        <f>IF(COUNTIF(K55:AH55,"X")&gt;0,$BC$55,IF(COUNTIF(K55:AH55,"XX")&gt;0,$BE$55,""))</f>
        <v/>
      </c>
      <c r="AK55" s="644"/>
      <c r="AL55" s="644"/>
      <c r="AM55" s="644"/>
      <c r="AN55" s="644"/>
      <c r="AO55" s="645"/>
      <c r="AP55" s="352"/>
      <c r="BB55" s="369" t="s">
        <v>451</v>
      </c>
      <c r="BC55" s="369" t="s">
        <v>961</v>
      </c>
      <c r="BD55" s="369" t="s">
        <v>962</v>
      </c>
      <c r="BE55" s="369" t="s">
        <v>591</v>
      </c>
      <c r="BF55" s="369" t="s">
        <v>984</v>
      </c>
      <c r="CI55" s="397">
        <v>8</v>
      </c>
      <c r="CJ55" s="12" t="s">
        <v>963</v>
      </c>
      <c r="CK55" s="217"/>
      <c r="CL55" s="217"/>
      <c r="CM55" s="217" t="str">
        <f t="shared" si="21"/>
        <v/>
      </c>
      <c r="CN55" s="217"/>
      <c r="CO55" s="217"/>
      <c r="CP55" s="217"/>
    </row>
    <row r="56" spans="2:94" ht="15" customHeight="1" x14ac:dyDescent="0.15">
      <c r="B56" s="499"/>
      <c r="C56" s="484" t="s">
        <v>740</v>
      </c>
      <c r="D56" s="485"/>
      <c r="E56" s="485"/>
      <c r="F56" s="485"/>
      <c r="G56" s="485"/>
      <c r="H56" s="485"/>
      <c r="I56" s="486"/>
      <c r="J56" s="353"/>
      <c r="K56" s="341"/>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54"/>
      <c r="AI56" s="353"/>
      <c r="AJ56" s="509" t="s">
        <v>741</v>
      </c>
      <c r="AK56" s="510"/>
      <c r="AL56" s="510"/>
      <c r="AM56" s="510"/>
      <c r="AN56" s="510"/>
      <c r="AO56" s="511"/>
      <c r="AP56" s="344" t="str">
        <f>IF(COUNTA(K56:AH56)=0,"",COUNTA(K56:AH56))</f>
        <v/>
      </c>
      <c r="BQ56" s="397" t="s">
        <v>470</v>
      </c>
      <c r="CI56" s="397">
        <v>9</v>
      </c>
      <c r="CJ56" s="12" t="s">
        <v>964</v>
      </c>
      <c r="CK56" s="217"/>
      <c r="CL56" s="217"/>
      <c r="CM56" s="217" t="str">
        <f t="shared" si="21"/>
        <v/>
      </c>
      <c r="CN56" s="217"/>
      <c r="CO56" s="217"/>
      <c r="CP56" s="217"/>
    </row>
    <row r="57" spans="2:94" ht="15" customHeight="1" x14ac:dyDescent="0.15">
      <c r="B57" s="499"/>
      <c r="C57" s="522" t="str">
        <f>IF(COUNTIF(K56:AH56,"O")&gt;0,BB57,"")</f>
        <v/>
      </c>
      <c r="D57" s="523"/>
      <c r="E57" s="523"/>
      <c r="F57" s="523"/>
      <c r="G57" s="523"/>
      <c r="H57" s="523"/>
      <c r="I57" s="524"/>
      <c r="J57" s="355"/>
      <c r="K57" s="346"/>
      <c r="L57" s="347"/>
      <c r="M57" s="347"/>
      <c r="N57" s="347"/>
      <c r="O57" s="347"/>
      <c r="P57" s="347"/>
      <c r="Q57" s="347"/>
      <c r="R57" s="347"/>
      <c r="S57" s="347"/>
      <c r="T57" s="347"/>
      <c r="U57" s="347"/>
      <c r="V57" s="347"/>
      <c r="W57" s="347"/>
      <c r="X57" s="347"/>
      <c r="Y57" s="347"/>
      <c r="Z57" s="347"/>
      <c r="AA57" s="347"/>
      <c r="AB57" s="347"/>
      <c r="AC57" s="347"/>
      <c r="AD57" s="347"/>
      <c r="AE57" s="347"/>
      <c r="AF57" s="347"/>
      <c r="AG57" s="347"/>
      <c r="AH57" s="348"/>
      <c r="AI57" s="355"/>
      <c r="AJ57" s="518"/>
      <c r="AK57" s="519"/>
      <c r="AL57" s="519"/>
      <c r="AM57" s="519"/>
      <c r="AN57" s="519"/>
      <c r="AO57" s="520"/>
      <c r="AP57" s="228"/>
      <c r="BB57" s="369" t="s">
        <v>742</v>
      </c>
      <c r="BQ57" s="397" t="s">
        <v>965</v>
      </c>
      <c r="BR57" s="398" t="s">
        <v>966</v>
      </c>
      <c r="BS57" s="397" t="s">
        <v>967</v>
      </c>
      <c r="BV57" s="398"/>
      <c r="CI57" s="397">
        <v>10</v>
      </c>
      <c r="CJ57" s="12" t="s">
        <v>357</v>
      </c>
      <c r="CK57" s="217"/>
      <c r="CL57" s="217"/>
      <c r="CM57" s="217" t="str">
        <f t="shared" si="21"/>
        <v/>
      </c>
      <c r="CN57" s="217"/>
      <c r="CO57" s="217"/>
      <c r="CP57" s="217"/>
    </row>
    <row r="58" spans="2:94" ht="10.5" customHeight="1" x14ac:dyDescent="0.15">
      <c r="B58" s="499"/>
      <c r="C58" s="493"/>
      <c r="D58" s="488"/>
      <c r="E58" s="488"/>
      <c r="F58" s="488"/>
      <c r="G58" s="488"/>
      <c r="H58" s="488"/>
      <c r="I58" s="521"/>
      <c r="J58" s="356"/>
      <c r="K58" s="357" t="str">
        <f>IF(AND(K56&lt;&gt;"",K61&lt;&gt;"X"),$BB$59,"")</f>
        <v/>
      </c>
      <c r="L58" s="358" t="str">
        <f t="shared" ref="L58:AH58" si="22">IF(AND(L56&lt;&gt;"",L61&lt;&gt;"X"),$BB$59,"")</f>
        <v/>
      </c>
      <c r="M58" s="358" t="str">
        <f t="shared" si="22"/>
        <v/>
      </c>
      <c r="N58" s="358" t="str">
        <f t="shared" si="22"/>
        <v/>
      </c>
      <c r="O58" s="358" t="str">
        <f t="shared" si="22"/>
        <v/>
      </c>
      <c r="P58" s="358" t="str">
        <f t="shared" si="22"/>
        <v/>
      </c>
      <c r="Q58" s="358" t="str">
        <f t="shared" si="22"/>
        <v/>
      </c>
      <c r="R58" s="358" t="str">
        <f t="shared" si="22"/>
        <v/>
      </c>
      <c r="S58" s="358" t="str">
        <f t="shared" si="22"/>
        <v/>
      </c>
      <c r="T58" s="358" t="str">
        <f t="shared" si="22"/>
        <v/>
      </c>
      <c r="U58" s="358" t="str">
        <f t="shared" si="22"/>
        <v/>
      </c>
      <c r="V58" s="358" t="str">
        <f t="shared" si="22"/>
        <v/>
      </c>
      <c r="W58" s="358" t="str">
        <f t="shared" si="22"/>
        <v/>
      </c>
      <c r="X58" s="358" t="str">
        <f t="shared" si="22"/>
        <v/>
      </c>
      <c r="Y58" s="358" t="str">
        <f t="shared" si="22"/>
        <v/>
      </c>
      <c r="Z58" s="358" t="str">
        <f t="shared" si="22"/>
        <v/>
      </c>
      <c r="AA58" s="358" t="str">
        <f t="shared" si="22"/>
        <v/>
      </c>
      <c r="AB58" s="358" t="str">
        <f t="shared" si="22"/>
        <v/>
      </c>
      <c r="AC58" s="358" t="str">
        <f t="shared" si="22"/>
        <v/>
      </c>
      <c r="AD58" s="358" t="str">
        <f t="shared" si="22"/>
        <v/>
      </c>
      <c r="AE58" s="358" t="str">
        <f t="shared" si="22"/>
        <v/>
      </c>
      <c r="AF58" s="358" t="str">
        <f t="shared" si="22"/>
        <v/>
      </c>
      <c r="AG58" s="358" t="str">
        <f t="shared" si="22"/>
        <v/>
      </c>
      <c r="AH58" s="359" t="str">
        <f t="shared" si="22"/>
        <v/>
      </c>
      <c r="AI58" s="356"/>
      <c r="AJ58" s="487"/>
      <c r="AK58" s="496"/>
      <c r="AL58" s="496"/>
      <c r="AM58" s="496"/>
      <c r="AN58" s="496"/>
      <c r="AO58" s="497"/>
      <c r="AP58" s="360"/>
      <c r="BB58" s="369" t="s">
        <v>743</v>
      </c>
      <c r="BR58" s="398"/>
      <c r="BV58" s="398"/>
      <c r="CI58" s="397">
        <v>11</v>
      </c>
      <c r="CJ58" s="12" t="s">
        <v>358</v>
      </c>
      <c r="CK58" s="217"/>
      <c r="CL58" s="217"/>
      <c r="CM58" s="217" t="str">
        <f t="shared" si="21"/>
        <v/>
      </c>
      <c r="CN58" s="217"/>
      <c r="CO58" s="217"/>
      <c r="CP58" s="217"/>
    </row>
    <row r="59" spans="2:94" ht="15" customHeight="1" x14ac:dyDescent="0.15">
      <c r="B59" s="499"/>
      <c r="C59" s="515" t="str">
        <f>IF(COUNTIF(K56:AH56,"O")&gt;0,BC59,"")</f>
        <v/>
      </c>
      <c r="D59" s="516"/>
      <c r="E59" s="516"/>
      <c r="F59" s="516"/>
      <c r="G59" s="516"/>
      <c r="H59" s="516"/>
      <c r="I59" s="517"/>
      <c r="J59" s="355"/>
      <c r="K59" s="361"/>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3"/>
      <c r="AI59" s="355"/>
      <c r="AJ59" s="518"/>
      <c r="AK59" s="519"/>
      <c r="AL59" s="519"/>
      <c r="AM59" s="519"/>
      <c r="AN59" s="519"/>
      <c r="AO59" s="520"/>
      <c r="AP59" s="228"/>
      <c r="BB59" s="12" t="s">
        <v>744</v>
      </c>
      <c r="BC59" s="118" t="s">
        <v>745</v>
      </c>
      <c r="BD59"/>
      <c r="BE59"/>
      <c r="BF59"/>
      <c r="BG59"/>
      <c r="BH59"/>
      <c r="BI59"/>
      <c r="BQ59" s="397" t="s">
        <v>939</v>
      </c>
      <c r="BR59" s="397" t="s">
        <v>968</v>
      </c>
      <c r="BS59" s="397" t="s">
        <v>969</v>
      </c>
      <c r="CI59" s="397">
        <v>12</v>
      </c>
      <c r="CJ59" s="12" t="s">
        <v>970</v>
      </c>
      <c r="CK59" s="217"/>
      <c r="CL59" s="217"/>
      <c r="CM59" s="217" t="str">
        <f t="shared" si="21"/>
        <v/>
      </c>
      <c r="CN59" s="217"/>
      <c r="CO59" s="217"/>
      <c r="CP59" s="217"/>
    </row>
    <row r="60" spans="2:94" ht="10.5" customHeight="1" x14ac:dyDescent="0.15">
      <c r="B60" s="499"/>
      <c r="C60" s="493"/>
      <c r="D60" s="488"/>
      <c r="E60" s="488"/>
      <c r="F60" s="488"/>
      <c r="G60" s="488"/>
      <c r="H60" s="488"/>
      <c r="I60" s="521"/>
      <c r="J60" s="356"/>
      <c r="K60" s="357" t="str">
        <f>IF(AND(K56&lt;&gt;"",K61&lt;&gt;"X"),$BC$60,"")</f>
        <v/>
      </c>
      <c r="L60" s="358" t="str">
        <f t="shared" ref="L60:AH60" si="23">IF(AND(L56&lt;&gt;"",L61&lt;&gt;"X"),$BC$60,"")</f>
        <v/>
      </c>
      <c r="M60" s="358" t="str">
        <f t="shared" si="23"/>
        <v/>
      </c>
      <c r="N60" s="358" t="str">
        <f t="shared" si="23"/>
        <v/>
      </c>
      <c r="O60" s="358" t="str">
        <f t="shared" si="23"/>
        <v/>
      </c>
      <c r="P60" s="358" t="str">
        <f t="shared" si="23"/>
        <v/>
      </c>
      <c r="Q60" s="358" t="str">
        <f t="shared" si="23"/>
        <v/>
      </c>
      <c r="R60" s="358" t="str">
        <f t="shared" si="23"/>
        <v/>
      </c>
      <c r="S60" s="358" t="str">
        <f t="shared" si="23"/>
        <v/>
      </c>
      <c r="T60" s="358" t="str">
        <f t="shared" si="23"/>
        <v/>
      </c>
      <c r="U60" s="358" t="str">
        <f t="shared" si="23"/>
        <v/>
      </c>
      <c r="V60" s="358" t="str">
        <f t="shared" si="23"/>
        <v/>
      </c>
      <c r="W60" s="358" t="str">
        <f t="shared" si="23"/>
        <v/>
      </c>
      <c r="X60" s="358" t="str">
        <f t="shared" si="23"/>
        <v/>
      </c>
      <c r="Y60" s="358" t="str">
        <f t="shared" si="23"/>
        <v/>
      </c>
      <c r="Z60" s="358" t="str">
        <f t="shared" si="23"/>
        <v/>
      </c>
      <c r="AA60" s="358" t="str">
        <f t="shared" si="23"/>
        <v/>
      </c>
      <c r="AB60" s="358" t="str">
        <f t="shared" si="23"/>
        <v/>
      </c>
      <c r="AC60" s="358" t="str">
        <f t="shared" si="23"/>
        <v/>
      </c>
      <c r="AD60" s="358" t="str">
        <f t="shared" si="23"/>
        <v/>
      </c>
      <c r="AE60" s="358" t="str">
        <f t="shared" si="23"/>
        <v/>
      </c>
      <c r="AF60" s="358" t="str">
        <f t="shared" si="23"/>
        <v/>
      </c>
      <c r="AG60" s="358" t="str">
        <f t="shared" si="23"/>
        <v/>
      </c>
      <c r="AH60" s="359" t="str">
        <f t="shared" si="23"/>
        <v/>
      </c>
      <c r="AI60" s="356"/>
      <c r="AJ60" s="487"/>
      <c r="AK60" s="488"/>
      <c r="AL60" s="488"/>
      <c r="AM60" s="488"/>
      <c r="AN60" s="488"/>
      <c r="AO60" s="489"/>
      <c r="AP60" s="360"/>
      <c r="BB60" s="369" t="s">
        <v>746</v>
      </c>
      <c r="BC60" s="12" t="s">
        <v>744</v>
      </c>
      <c r="CI60" s="397">
        <v>13</v>
      </c>
      <c r="CJ60" s="12" t="s">
        <v>359</v>
      </c>
      <c r="CK60" s="217"/>
      <c r="CL60" s="217"/>
      <c r="CM60" s="217" t="str">
        <f t="shared" si="21"/>
        <v/>
      </c>
      <c r="CN60" s="217"/>
      <c r="CO60" s="217"/>
      <c r="CP60" s="217"/>
    </row>
    <row r="61" spans="2:94" ht="10.5" customHeight="1" x14ac:dyDescent="0.15">
      <c r="B61" s="499"/>
      <c r="C61" s="599" t="str">
        <f>IF(COUNTIF(K61:AH61,"XX")&gt;0,$BB$61,IF(COUNTIF(K61:AH61,"XXX")&gt;0,$BC$61,IF(COUNTIF(K61:AH61,"X")&gt;0,$BD$61,"")))</f>
        <v/>
      </c>
      <c r="D61" s="602"/>
      <c r="E61" s="602"/>
      <c r="F61" s="602"/>
      <c r="G61" s="602"/>
      <c r="H61" s="602"/>
      <c r="I61" s="603"/>
      <c r="J61" s="243"/>
      <c r="K61" s="364" t="str">
        <f>IF(OR(AND(K56="O",OR(K29="O",K31="O",K34="O")),AND(バルブ!$R$7="10-",K56="O")),"X",IF(AND(K56="O",OR(K57="",K59="")),"XX",IF(AND(OR(K12=3,K12=5,K12="A",K12="B",K12="C"),OR(K59="A1",K59="B1")),"XXX","")))</f>
        <v/>
      </c>
      <c r="L61" s="365" t="str">
        <f>IF(OR(AND(L56="O",OR(L29="O",L31="O",L34="O")),AND(バルブ!$R$7="10-",L56="O")),"X",IF(AND(L56="O",OR(L57="",L59="")),"XX",IF(AND(OR(L12=3,L12=5,L12="A",L12="B",L12="C"),OR(L59="A1",L59="B1")),"XXX","")))</f>
        <v/>
      </c>
      <c r="M61" s="365" t="str">
        <f>IF(OR(AND(M56="O",OR(M29="O",M31="O",M34="O")),AND(バルブ!$R$7="10-",M56="O")),"X",IF(AND(M56="O",OR(M57="",M59="")),"XX",IF(AND(OR(M12=3,M12=5,M12="A",M12="B",M12="C"),OR(M59="A1",M59="B1")),"XXX","")))</f>
        <v/>
      </c>
      <c r="N61" s="365" t="str">
        <f>IF(OR(AND(N56="O",OR(N29="O",N31="O",N34="O")),AND(バルブ!$R$7="10-",N56="O")),"X",IF(AND(N56="O",OR(N57="",N59="")),"XX",IF(AND(OR(N12=3,N12=5,N12="A",N12="B",N12="C"),OR(N59="A1",N59="B1")),"XXX","")))</f>
        <v/>
      </c>
      <c r="O61" s="365" t="str">
        <f>IF(OR(AND(O56="O",OR(O29="O",O31="O",O34="O")),AND(バルブ!$R$7="10-",O56="O")),"X",IF(AND(O56="O",OR(O57="",O59="")),"XX",IF(AND(OR(O12=3,O12=5,O12="A",O12="B",O12="C"),OR(O59="A1",O59="B1")),"XXX","")))</f>
        <v/>
      </c>
      <c r="P61" s="365" t="str">
        <f>IF(OR(AND(P56="O",OR(P29="O",P31="O",P34="O")),AND(バルブ!$R$7="10-",P56="O")),"X",IF(AND(P56="O",OR(P57="",P59="")),"XX",IF(AND(OR(P12=3,P12=5,P12="A",P12="B",P12="C"),OR(P59="A1",P59="B1")),"XXX","")))</f>
        <v/>
      </c>
      <c r="Q61" s="365" t="str">
        <f>IF(OR(AND(Q56="O",OR(Q29="O",Q31="O",Q34="O")),AND(バルブ!$R$7="10-",Q56="O")),"X",IF(AND(Q56="O",OR(Q57="",Q59="")),"XX",IF(AND(OR(Q12=3,Q12=5,Q12="A",Q12="B",Q12="C"),OR(Q59="A1",Q59="B1")),"XXX","")))</f>
        <v/>
      </c>
      <c r="R61" s="365" t="str">
        <f>IF(OR(AND(R56="O",OR(R29="O",R31="O",R34="O")),AND(バルブ!$R$7="10-",R56="O")),"X",IF(AND(R56="O",OR(R57="",R59="")),"XX",IF(AND(OR(R12=3,R12=5,R12="A",R12="B",R12="C"),OR(R59="A1",R59="B1")),"XXX","")))</f>
        <v/>
      </c>
      <c r="S61" s="365" t="str">
        <f>IF(OR(AND(S56="O",OR(S29="O",S31="O",S34="O")),AND(バルブ!$R$7="10-",S56="O")),"X",IF(AND(S56="O",OR(S57="",S59="")),"XX",IF(AND(OR(S12=3,S12=5,S12="A",S12="B",S12="C"),OR(S59="A1",S59="B1")),"XXX","")))</f>
        <v/>
      </c>
      <c r="T61" s="365" t="str">
        <f>IF(OR(AND(T56="O",OR(T29="O",T31="O",T34="O")),AND(バルブ!$R$7="10-",T56="O")),"X",IF(AND(T56="O",OR(T57="",T59="")),"XX",IF(AND(OR(T12=3,T12=5,T12="A",T12="B",T12="C"),OR(T59="A1",T59="B1")),"XXX","")))</f>
        <v/>
      </c>
      <c r="U61" s="365" t="str">
        <f>IF(OR(AND(U56="O",OR(U29="O",U31="O",U34="O")),AND(バルブ!$R$7="10-",U56="O")),"X",IF(AND(U56="O",OR(U57="",U59="")),"XX",IF(AND(OR(U12=3,U12=5,U12="A",U12="B",U12="C"),OR(U59="A1",U59="B1")),"XXX","")))</f>
        <v/>
      </c>
      <c r="V61" s="365" t="str">
        <f>IF(OR(AND(V56="O",OR(V29="O",V31="O",V34="O")),AND(バルブ!$R$7="10-",V56="O")),"X",IF(AND(V56="O",OR(V57="",V59="")),"XX",IF(AND(OR(V12=3,V12=5,V12="A",V12="B",V12="C"),OR(V59="A1",V59="B1")),"XXX","")))</f>
        <v/>
      </c>
      <c r="W61" s="365" t="str">
        <f>IF(OR(AND(W56="O",OR(W29="O",W31="O",W34="O")),AND(バルブ!$R$7="10-",W56="O")),"X",IF(AND(W56="O",OR(W57="",W59="")),"XX",IF(AND(OR(W12=3,W12=5,W12="A",W12="B",W12="C"),OR(W59="A1",W59="B1")),"XXX","")))</f>
        <v/>
      </c>
      <c r="X61" s="365" t="str">
        <f>IF(OR(AND(X56="O",OR(X29="O",X31="O",X34="O")),AND(バルブ!$R$7="10-",X56="O")),"X",IF(AND(X56="O",OR(X57="",X59="")),"XX",IF(AND(OR(X12=3,X12=5,X12="A",X12="B",X12="C"),OR(X59="A1",X59="B1")),"XXX","")))</f>
        <v/>
      </c>
      <c r="Y61" s="365" t="str">
        <f>IF(OR(AND(Y56="O",OR(Y29="O",Y31="O",Y34="O")),AND(バルブ!$R$7="10-",Y56="O")),"X",IF(AND(Y56="O",OR(Y57="",Y59="")),"XX",IF(AND(OR(Y12=3,Y12=5,Y12="A",Y12="B",Y12="C"),OR(Y59="A1",Y59="B1")),"XXX","")))</f>
        <v/>
      </c>
      <c r="Z61" s="365" t="str">
        <f>IF(OR(AND(Z56="O",OR(Z29="O",Z31="O",Z34="O")),AND(バルブ!$R$7="10-",Z56="O")),"X",IF(AND(Z56="O",OR(Z57="",Z59="")),"XX",IF(AND(OR(Z12=3,Z12=5,Z12="A",Z12="B",Z12="C"),OR(Z59="A1",Z59="B1")),"XXX","")))</f>
        <v/>
      </c>
      <c r="AA61" s="365" t="str">
        <f>IF(OR(AND(AA56="O",OR(AA29="O",AA31="O",AA34="O")),AND(バルブ!$R$7="10-",AA56="O")),"X",IF(AND(AA56="O",OR(AA57="",AA59="")),"XX",IF(AND(OR(AA12=3,AA12=5,AA12="A",AA12="B",AA12="C"),OR(AA59="A1",AA59="B1")),"XXX","")))</f>
        <v/>
      </c>
      <c r="AB61" s="365" t="str">
        <f>IF(OR(AND(AB56="O",OR(AB29="O",AB31="O",AB34="O")),AND(バルブ!$R$7="10-",AB56="O")),"X",IF(AND(AB56="O",OR(AB57="",AB59="")),"XX",IF(AND(OR(AB12=3,AB12=5,AB12="A",AB12="B",AB12="C"),OR(AB59="A1",AB59="B1")),"XXX","")))</f>
        <v/>
      </c>
      <c r="AC61" s="365" t="str">
        <f>IF(OR(AND(AC56="O",OR(AC29="O",AC31="O",AC34="O")),AND(バルブ!$R$7="10-",AC56="O")),"X",IF(AND(AC56="O",OR(AC57="",AC59="")),"XX",IF(AND(OR(AC12=3,AC12=5,AC12="A",AC12="B",AC12="C"),OR(AC59="A1",AC59="B1")),"XXX","")))</f>
        <v/>
      </c>
      <c r="AD61" s="365" t="str">
        <f>IF(OR(AND(AD56="O",OR(AD29="O",AD31="O",AD34="O")),AND(バルブ!$R$7="10-",AD56="O")),"X",IF(AND(AD56="O",OR(AD57="",AD59="")),"XX",IF(AND(OR(AD12=3,AD12=5,AD12="A",AD12="B",AD12="C"),OR(AD59="A1",AD59="B1")),"XXX","")))</f>
        <v/>
      </c>
      <c r="AE61" s="365" t="str">
        <f>IF(OR(AND(AE56="O",OR(AE29="O",AE31="O",AE34="O")),AND(バルブ!$R$7="10-",AE56="O")),"X",IF(AND(AE56="O",OR(AE57="",AE59="")),"XX",IF(AND(OR(AE12=3,AE12=5,AE12="A",AE12="B",AE12="C"),OR(AE59="A1",AE59="B1")),"XXX","")))</f>
        <v/>
      </c>
      <c r="AF61" s="365" t="str">
        <f>IF(OR(AND(AF56="O",OR(AF29="O",AF31="O",AF34="O")),AND(バルブ!$R$7="10-",AF56="O")),"X",IF(AND(AF56="O",OR(AF57="",AF59="")),"XX",IF(AND(OR(AF12=3,AF12=5,AF12="A",AF12="B",AF12="C"),OR(AF59="A1",AF59="B1")),"XXX","")))</f>
        <v/>
      </c>
      <c r="AG61" s="365" t="str">
        <f>IF(OR(AND(AG56="O",OR(AG29="O",AG31="O",AG34="O")),AND(バルブ!$R$7="10-",AG56="O")),"X",IF(AND(AG56="O",OR(AG57="",AG59="")),"XX",IF(AND(OR(AG12=3,AG12=5,AG12="A",AG12="B",AG12="C"),OR(AG59="A1",AG59="B1")),"XXX","")))</f>
        <v/>
      </c>
      <c r="AH61" s="366" t="str">
        <f>IF(OR(AND(AH56="O",OR(AH29="O",AH31="O",AH34="O")),AND(バルブ!$R$7="10-",AH56="O")),"X",IF(AND(AH56="O",OR(AH57="",AH59="")),"XX",IF(AND(OR(AH12=3,AH12=5,AH12="A",AH12="B",AH12="C"),OR(AH59="A1",AH59="B1")),"XXX","")))</f>
        <v/>
      </c>
      <c r="AI61" s="355"/>
      <c r="AJ61" s="490"/>
      <c r="AK61" s="491"/>
      <c r="AL61" s="491"/>
      <c r="AM61" s="491"/>
      <c r="AN61" s="491"/>
      <c r="AO61" s="492"/>
      <c r="AP61" s="350"/>
      <c r="BB61" s="369" t="s">
        <v>747</v>
      </c>
      <c r="BC61" s="369" t="s">
        <v>748</v>
      </c>
      <c r="BD61" s="369" t="s">
        <v>749</v>
      </c>
      <c r="CI61" s="397">
        <v>14</v>
      </c>
      <c r="CJ61" s="12" t="s">
        <v>360</v>
      </c>
      <c r="CK61" s="217"/>
      <c r="CL61" s="217"/>
      <c r="CM61" s="217" t="str">
        <f t="shared" si="21"/>
        <v/>
      </c>
      <c r="CN61" s="217"/>
      <c r="CO61" s="217"/>
      <c r="CP61" s="217"/>
    </row>
    <row r="62" spans="2:94" ht="12" customHeight="1" x14ac:dyDescent="0.15">
      <c r="B62" s="499"/>
      <c r="C62" s="476" t="str">
        <f>C55</f>
        <v/>
      </c>
      <c r="D62" s="477"/>
      <c r="E62" s="477"/>
      <c r="F62" s="477"/>
      <c r="G62" s="477"/>
      <c r="H62" s="477"/>
      <c r="I62" s="478"/>
      <c r="J62" s="375"/>
      <c r="K62" s="376" t="str">
        <f>K55</f>
        <v/>
      </c>
      <c r="L62" s="376" t="str">
        <f t="shared" ref="L62:AH62" si="24">L55</f>
        <v/>
      </c>
      <c r="M62" s="376" t="str">
        <f t="shared" si="24"/>
        <v/>
      </c>
      <c r="N62" s="376" t="str">
        <f t="shared" si="24"/>
        <v/>
      </c>
      <c r="O62" s="376" t="str">
        <f t="shared" si="24"/>
        <v/>
      </c>
      <c r="P62" s="376" t="str">
        <f t="shared" si="24"/>
        <v/>
      </c>
      <c r="Q62" s="376" t="str">
        <f t="shared" si="24"/>
        <v/>
      </c>
      <c r="R62" s="376" t="str">
        <f t="shared" si="24"/>
        <v/>
      </c>
      <c r="S62" s="376" t="str">
        <f t="shared" si="24"/>
        <v/>
      </c>
      <c r="T62" s="376" t="str">
        <f t="shared" si="24"/>
        <v/>
      </c>
      <c r="U62" s="376" t="str">
        <f t="shared" si="24"/>
        <v/>
      </c>
      <c r="V62" s="376" t="str">
        <f t="shared" si="24"/>
        <v/>
      </c>
      <c r="W62" s="376" t="str">
        <f t="shared" si="24"/>
        <v/>
      </c>
      <c r="X62" s="376" t="str">
        <f t="shared" si="24"/>
        <v/>
      </c>
      <c r="Y62" s="376" t="str">
        <f t="shared" si="24"/>
        <v/>
      </c>
      <c r="Z62" s="376" t="str">
        <f t="shared" si="24"/>
        <v/>
      </c>
      <c r="AA62" s="376" t="str">
        <f t="shared" si="24"/>
        <v/>
      </c>
      <c r="AB62" s="376" t="str">
        <f t="shared" si="24"/>
        <v/>
      </c>
      <c r="AC62" s="376" t="str">
        <f t="shared" si="24"/>
        <v/>
      </c>
      <c r="AD62" s="376" t="str">
        <f t="shared" si="24"/>
        <v/>
      </c>
      <c r="AE62" s="376" t="str">
        <f t="shared" si="24"/>
        <v/>
      </c>
      <c r="AF62" s="376" t="str">
        <f t="shared" si="24"/>
        <v/>
      </c>
      <c r="AG62" s="376" t="str">
        <f t="shared" si="24"/>
        <v/>
      </c>
      <c r="AH62" s="376" t="str">
        <f t="shared" si="24"/>
        <v/>
      </c>
      <c r="AI62" s="375"/>
      <c r="AJ62" s="476" t="str">
        <f>AJ55</f>
        <v/>
      </c>
      <c r="AK62" s="477"/>
      <c r="AL62" s="477"/>
      <c r="AM62" s="477"/>
      <c r="AN62" s="477"/>
      <c r="AO62" s="479"/>
      <c r="AP62" s="377"/>
      <c r="CJ62" s="12"/>
      <c r="CK62" s="217"/>
      <c r="CL62" s="217"/>
      <c r="CM62" s="217"/>
      <c r="CN62" s="217"/>
      <c r="CO62" s="217"/>
      <c r="CP62" s="217"/>
    </row>
    <row r="63" spans="2:94" ht="15" customHeight="1" x14ac:dyDescent="0.15">
      <c r="B63" s="499"/>
      <c r="C63" s="493" t="s">
        <v>215</v>
      </c>
      <c r="D63" s="494"/>
      <c r="E63" s="494"/>
      <c r="F63" s="494"/>
      <c r="G63" s="494"/>
      <c r="H63" s="494"/>
      <c r="I63" s="495"/>
      <c r="J63" s="410"/>
      <c r="K63" s="240"/>
      <c r="L63" s="240"/>
      <c r="M63" s="240"/>
      <c r="N63" s="240"/>
      <c r="O63" s="240"/>
      <c r="P63" s="240"/>
      <c r="Q63" s="240"/>
      <c r="R63" s="240"/>
      <c r="S63" s="240"/>
      <c r="T63" s="240"/>
      <c r="U63" s="240"/>
      <c r="V63" s="240"/>
      <c r="W63" s="240"/>
      <c r="X63" s="240"/>
      <c r="Y63" s="240"/>
      <c r="Z63" s="240"/>
      <c r="AA63" s="257"/>
      <c r="AB63" s="257"/>
      <c r="AC63" s="257"/>
      <c r="AD63" s="257"/>
      <c r="AE63" s="257"/>
      <c r="AF63" s="257"/>
      <c r="AG63" s="257"/>
      <c r="AH63" s="257"/>
      <c r="AI63" s="410"/>
      <c r="AJ63" s="496" t="s">
        <v>750</v>
      </c>
      <c r="AK63" s="496"/>
      <c r="AL63" s="496"/>
      <c r="AM63" s="496"/>
      <c r="AN63" s="496"/>
      <c r="AO63" s="497"/>
      <c r="AP63" s="258" t="str">
        <f>IF(COUNTA(K63:AH63)=0,"",COUNTA(K63:AH63))</f>
        <v/>
      </c>
      <c r="CI63" s="397">
        <v>15</v>
      </c>
      <c r="CJ63" s="12" t="s">
        <v>971</v>
      </c>
      <c r="CK63" s="217"/>
      <c r="CL63" s="217"/>
      <c r="CM63" s="217" t="str">
        <f t="shared" si="21"/>
        <v/>
      </c>
      <c r="CN63" s="217"/>
      <c r="CO63" s="217"/>
      <c r="CP63" s="217"/>
    </row>
    <row r="64" spans="2:94" ht="15" customHeight="1" x14ac:dyDescent="0.15">
      <c r="B64" s="499"/>
      <c r="C64" s="493" t="s">
        <v>751</v>
      </c>
      <c r="D64" s="494"/>
      <c r="E64" s="494"/>
      <c r="F64" s="494"/>
      <c r="G64" s="494"/>
      <c r="H64" s="494"/>
      <c r="I64" s="495"/>
      <c r="J64" s="411" t="str">
        <f>IF(AP64="","",IF(OR(AND(OR(ベース!R55="U",ベース!R55="D"),仕様書作成!AP64&gt;0),AND(ベース!$R$55="B",AP64&gt;1),AI89&gt;0),"X",""))</f>
        <v/>
      </c>
      <c r="K64" s="259"/>
      <c r="L64" s="259"/>
      <c r="M64" s="259"/>
      <c r="N64" s="259"/>
      <c r="O64" s="259"/>
      <c r="P64" s="259"/>
      <c r="Q64" s="259"/>
      <c r="R64" s="259"/>
      <c r="S64" s="259"/>
      <c r="T64" s="259"/>
      <c r="U64" s="259"/>
      <c r="V64" s="259"/>
      <c r="W64" s="259"/>
      <c r="X64" s="259"/>
      <c r="Y64" s="259"/>
      <c r="Z64" s="259"/>
      <c r="AA64" s="260"/>
      <c r="AB64" s="260"/>
      <c r="AC64" s="260"/>
      <c r="AD64" s="260"/>
      <c r="AE64" s="260"/>
      <c r="AF64" s="260"/>
      <c r="AG64" s="260"/>
      <c r="AH64" s="261"/>
      <c r="AI64" s="411" t="str">
        <f>IF(AP64="","",IF(OR(AND(OR(ベース!R55="U",ベース!R55="D"),仕様書作成!AP64&gt;0),AND(ベース!$R$55="B",AP64&gt;1),AI89&gt;0),"X",""))</f>
        <v/>
      </c>
      <c r="AJ64" s="496" t="s">
        <v>663</v>
      </c>
      <c r="AK64" s="496"/>
      <c r="AL64" s="496"/>
      <c r="AM64" s="496"/>
      <c r="AN64" s="496"/>
      <c r="AO64" s="497"/>
      <c r="AP64" s="258" t="str">
        <f>IF(COUNTA(K64:AH64)=0,"",COUNTA(K64:AH64))</f>
        <v/>
      </c>
      <c r="CI64" s="397">
        <v>16</v>
      </c>
      <c r="CJ64" s="12" t="s">
        <v>361</v>
      </c>
      <c r="CK64" s="217"/>
      <c r="CL64" s="217"/>
      <c r="CM64" s="217" t="str">
        <f t="shared" si="21"/>
        <v/>
      </c>
      <c r="CN64" s="217"/>
      <c r="CO64" s="217"/>
      <c r="CP64" s="217"/>
    </row>
    <row r="65" spans="2:195" ht="15" customHeight="1" x14ac:dyDescent="0.15">
      <c r="B65" s="499"/>
      <c r="C65" s="717" t="s">
        <v>216</v>
      </c>
      <c r="D65" s="718"/>
      <c r="E65" s="718"/>
      <c r="F65" s="718"/>
      <c r="G65" s="718"/>
      <c r="H65" s="718"/>
      <c r="I65" s="719"/>
      <c r="J65" s="412" t="str">
        <f>IF(AP65="","",IF(OR(AND(OR(ベース!R55="U",ベース!R55="D"),仕様書作成!AP65&gt;0),AND(ベース!$R$55="B",AP65&gt;2),AI90&gt;0),"X",""))</f>
        <v/>
      </c>
      <c r="K65" s="263"/>
      <c r="L65" s="263"/>
      <c r="M65" s="263"/>
      <c r="N65" s="263"/>
      <c r="O65" s="263"/>
      <c r="P65" s="263"/>
      <c r="Q65" s="263"/>
      <c r="R65" s="263"/>
      <c r="S65" s="263"/>
      <c r="T65" s="263"/>
      <c r="U65" s="263"/>
      <c r="V65" s="263"/>
      <c r="W65" s="263"/>
      <c r="X65" s="263"/>
      <c r="Y65" s="263"/>
      <c r="Z65" s="263"/>
      <c r="AA65" s="264"/>
      <c r="AB65" s="264"/>
      <c r="AC65" s="264"/>
      <c r="AD65" s="264"/>
      <c r="AE65" s="264"/>
      <c r="AF65" s="264"/>
      <c r="AG65" s="264"/>
      <c r="AH65" s="265"/>
      <c r="AI65" s="412" t="str">
        <f>IF(AP65="","",IF(OR(AND(OR(ベース!R55="U",ベース!R55="D"),仕様書作成!AP65&gt;0),AND(ベース!$R$55="B",AP65&gt;2),AI90&gt;0),"X",""))</f>
        <v/>
      </c>
      <c r="AJ65" s="720" t="s">
        <v>664</v>
      </c>
      <c r="AK65" s="720"/>
      <c r="AL65" s="720"/>
      <c r="AM65" s="720"/>
      <c r="AN65" s="720"/>
      <c r="AO65" s="721"/>
      <c r="AP65" s="266" t="str">
        <f>IF(COUNTA(K65:AH65)=0,"",COUNTA(K65:AH65)*2)</f>
        <v/>
      </c>
      <c r="CI65" s="397">
        <v>17</v>
      </c>
      <c r="CJ65" s="12" t="s">
        <v>362</v>
      </c>
      <c r="CK65" s="217"/>
      <c r="CL65" s="217"/>
      <c r="CM65" s="217" t="str">
        <f t="shared" si="21"/>
        <v/>
      </c>
      <c r="CN65" s="217"/>
      <c r="CO65" s="217"/>
      <c r="CP65" s="217"/>
    </row>
    <row r="66" spans="2:195" ht="15" hidden="1" customHeight="1" x14ac:dyDescent="0.15">
      <c r="B66" s="499"/>
      <c r="C66" s="727" t="s">
        <v>217</v>
      </c>
      <c r="D66" s="728"/>
      <c r="E66" s="728"/>
      <c r="F66" s="728"/>
      <c r="G66" s="728"/>
      <c r="H66" s="728"/>
      <c r="I66" s="729"/>
      <c r="J66" s="501" t="s">
        <v>550</v>
      </c>
      <c r="K66" s="267"/>
      <c r="L66" s="267"/>
      <c r="M66" s="267"/>
      <c r="N66" s="267"/>
      <c r="O66" s="267"/>
      <c r="P66" s="267"/>
      <c r="Q66" s="267"/>
      <c r="R66" s="267"/>
      <c r="S66" s="267"/>
      <c r="T66" s="267"/>
      <c r="U66" s="267"/>
      <c r="V66" s="267"/>
      <c r="W66" s="267"/>
      <c r="X66" s="267"/>
      <c r="Y66" s="267"/>
      <c r="Z66" s="267"/>
      <c r="AA66" s="268"/>
      <c r="AB66" s="268"/>
      <c r="AC66" s="268"/>
      <c r="AD66" s="268"/>
      <c r="AE66" s="268"/>
      <c r="AF66" s="268"/>
      <c r="AG66" s="268"/>
      <c r="AH66" s="269"/>
      <c r="AI66" s="501" t="s">
        <v>550</v>
      </c>
      <c r="AJ66" s="652" t="s">
        <v>551</v>
      </c>
      <c r="AK66" s="652"/>
      <c r="AL66" s="652"/>
      <c r="AM66" s="652"/>
      <c r="AN66" s="652"/>
      <c r="AO66" s="653"/>
      <c r="AP66" s="722" t="s">
        <v>550</v>
      </c>
      <c r="CI66" s="397">
        <v>18</v>
      </c>
      <c r="CJ66" s="12" t="s">
        <v>972</v>
      </c>
      <c r="CK66" s="217"/>
      <c r="CL66" s="217"/>
      <c r="CM66" s="217" t="str">
        <f t="shared" si="21"/>
        <v/>
      </c>
      <c r="CN66" s="217"/>
      <c r="CO66" s="217"/>
      <c r="CP66" s="217"/>
    </row>
    <row r="67" spans="2:195" ht="15" hidden="1" customHeight="1" x14ac:dyDescent="0.15">
      <c r="B67" s="499"/>
      <c r="C67" s="596" t="str">
        <f>IF(COUNTIF(K67:AH67,"X")&gt;0,$BB$67,"")</f>
        <v/>
      </c>
      <c r="D67" s="597"/>
      <c r="E67" s="597"/>
      <c r="F67" s="597"/>
      <c r="G67" s="597"/>
      <c r="H67" s="597"/>
      <c r="I67" s="598"/>
      <c r="J67" s="503"/>
      <c r="K67" s="270"/>
      <c r="L67" s="156" t="str">
        <f>IF(AND(K66&lt;&gt;"",L66&lt;&gt;""),"X",IF(K66&lt;&gt;"","-",""))</f>
        <v/>
      </c>
      <c r="M67" s="156" t="str">
        <f t="shared" ref="M67:AH67" si="25">IF(AND(L66&lt;&gt;"",M66&lt;&gt;""),"X",IF(L66&lt;&gt;"","-",""))</f>
        <v/>
      </c>
      <c r="N67" s="156" t="str">
        <f t="shared" si="25"/>
        <v/>
      </c>
      <c r="O67" s="156" t="str">
        <f t="shared" si="25"/>
        <v/>
      </c>
      <c r="P67" s="156" t="str">
        <f t="shared" si="25"/>
        <v/>
      </c>
      <c r="Q67" s="156" t="str">
        <f t="shared" si="25"/>
        <v/>
      </c>
      <c r="R67" s="156" t="str">
        <f t="shared" si="25"/>
        <v/>
      </c>
      <c r="S67" s="156" t="str">
        <f t="shared" si="25"/>
        <v/>
      </c>
      <c r="T67" s="156" t="str">
        <f t="shared" si="25"/>
        <v/>
      </c>
      <c r="U67" s="156" t="str">
        <f t="shared" si="25"/>
        <v/>
      </c>
      <c r="V67" s="156" t="str">
        <f t="shared" si="25"/>
        <v/>
      </c>
      <c r="W67" s="156" t="str">
        <f t="shared" si="25"/>
        <v/>
      </c>
      <c r="X67" s="156" t="str">
        <f t="shared" si="25"/>
        <v/>
      </c>
      <c r="Y67" s="156" t="str">
        <f t="shared" si="25"/>
        <v/>
      </c>
      <c r="Z67" s="156" t="str">
        <f t="shared" si="25"/>
        <v/>
      </c>
      <c r="AA67" s="156" t="str">
        <f t="shared" si="25"/>
        <v/>
      </c>
      <c r="AB67" s="156" t="str">
        <f t="shared" si="25"/>
        <v/>
      </c>
      <c r="AC67" s="156" t="str">
        <f t="shared" si="25"/>
        <v/>
      </c>
      <c r="AD67" s="156" t="str">
        <f t="shared" si="25"/>
        <v/>
      </c>
      <c r="AE67" s="156" t="str">
        <f t="shared" si="25"/>
        <v/>
      </c>
      <c r="AF67" s="156" t="str">
        <f t="shared" si="25"/>
        <v/>
      </c>
      <c r="AG67" s="156" t="str">
        <f t="shared" si="25"/>
        <v/>
      </c>
      <c r="AH67" s="156" t="str">
        <f t="shared" si="25"/>
        <v/>
      </c>
      <c r="AI67" s="503"/>
      <c r="AJ67" s="724"/>
      <c r="AK67" s="725"/>
      <c r="AL67" s="725"/>
      <c r="AM67" s="725"/>
      <c r="AN67" s="725"/>
      <c r="AO67" s="726"/>
      <c r="AP67" s="723"/>
      <c r="BB67" s="369" t="s">
        <v>452</v>
      </c>
      <c r="CI67" s="397">
        <v>19</v>
      </c>
      <c r="CJ67" s="12" t="s">
        <v>973</v>
      </c>
      <c r="CK67" s="217"/>
      <c r="CL67" s="217"/>
      <c r="CM67" s="217" t="str">
        <f t="shared" si="21"/>
        <v/>
      </c>
      <c r="CN67" s="217"/>
      <c r="CO67" s="217"/>
      <c r="CP67" s="217"/>
    </row>
    <row r="68" spans="2:195" ht="15" hidden="1" customHeight="1" x14ac:dyDescent="0.15">
      <c r="B68" s="499"/>
      <c r="C68" s="599" t="str">
        <f>IF(COUNTIF(K68:AH68,"X")&gt;0,$BB$68,"")</f>
        <v/>
      </c>
      <c r="D68" s="600"/>
      <c r="E68" s="600"/>
      <c r="F68" s="600"/>
      <c r="G68" s="600"/>
      <c r="H68" s="600"/>
      <c r="I68" s="601"/>
      <c r="J68" s="262"/>
      <c r="K68" s="154" t="str">
        <f>IF(AND(K66&lt;&gt;"",K8&lt;&gt;L8),"X",IF(AND(ベース!$R$55&lt;&gt;"CM",OR(仕様書作成!K66&lt;&gt;"",仕様書作成!K67&lt;&gt;"")),"XX",""))</f>
        <v/>
      </c>
      <c r="L68" s="154" t="str">
        <f>IF(AND(L66&lt;&gt;"",L8&lt;&gt;M8),"X",IF(AND(K68="X",L67="-"),"X",IF(AND(ベース!$R$55&lt;&gt;"CM",OR(仕様書作成!L66&lt;&gt;"",仕様書作成!L67&lt;&gt;"")),"XX","")))</f>
        <v/>
      </c>
      <c r="M68" s="154" t="str">
        <f>IF(AND(M66&lt;&gt;"",M8&lt;&gt;N8),"X",IF(AND(L68="X",M67="-"),"X",IF(AND(ベース!$R$55&lt;&gt;"CM",OR(仕様書作成!M66&lt;&gt;"",仕様書作成!M67&lt;&gt;"")),"XX","")))</f>
        <v/>
      </c>
      <c r="N68" s="154" t="str">
        <f>IF(AND(N66&lt;&gt;"",N8&lt;&gt;O8),"X",IF(AND(M68="X",N67="-"),"X",IF(AND(ベース!$R$55&lt;&gt;"CM",OR(仕様書作成!N66&lt;&gt;"",仕様書作成!N67&lt;&gt;"")),"XX","")))</f>
        <v/>
      </c>
      <c r="O68" s="154" t="str">
        <f>IF(AND(O66&lt;&gt;"",O8&lt;&gt;P8),"X",IF(AND(N68="X",O67="-"),"X",IF(AND(ベース!$R$55&lt;&gt;"CM",OR(仕様書作成!O66&lt;&gt;"",仕様書作成!O67&lt;&gt;"")),"XX","")))</f>
        <v/>
      </c>
      <c r="P68" s="154" t="str">
        <f>IF(AND(P66&lt;&gt;"",P8&lt;&gt;Q8),"X",IF(AND(O68="X",P67="-"),"X",IF(AND(ベース!$R$55&lt;&gt;"CM",OR(仕様書作成!P66&lt;&gt;"",仕様書作成!P67&lt;&gt;"")),"XX","")))</f>
        <v/>
      </c>
      <c r="Q68" s="154" t="str">
        <f>IF(AND(Q66&lt;&gt;"",Q8&lt;&gt;R8),"X",IF(AND(P68="X",Q67="-"),"X",IF(AND(ベース!$R$55&lt;&gt;"CM",OR(仕様書作成!Q66&lt;&gt;"",仕様書作成!Q67&lt;&gt;"")),"XX","")))</f>
        <v/>
      </c>
      <c r="R68" s="154" t="str">
        <f>IF(AND(R66&lt;&gt;"",R8&lt;&gt;S8),"X",IF(AND(Q68="X",R67="-"),"X",IF(AND(ベース!$R$55&lt;&gt;"CM",OR(仕様書作成!R66&lt;&gt;"",仕様書作成!R67&lt;&gt;"")),"XX","")))</f>
        <v/>
      </c>
      <c r="S68" s="154" t="str">
        <f>IF(AND(S66&lt;&gt;"",S8&lt;&gt;T8),"X",IF(AND(R68="X",S67="-"),"X",IF(AND(ベース!$R$55&lt;&gt;"CM",OR(仕様書作成!S66&lt;&gt;"",仕様書作成!S67&lt;&gt;"")),"XX","")))</f>
        <v/>
      </c>
      <c r="T68" s="154" t="str">
        <f>IF(AND(T66&lt;&gt;"",T8&lt;&gt;U8),"X",IF(AND(S68="X",T67="-"),"X",IF(AND(ベース!$R$55&lt;&gt;"CM",OR(仕様書作成!T66&lt;&gt;"",仕様書作成!T67&lt;&gt;"")),"XX","")))</f>
        <v/>
      </c>
      <c r="U68" s="154" t="str">
        <f>IF(AND(U66&lt;&gt;"",U8&lt;&gt;V8),"X",IF(AND(T68="X",U67="-"),"X",IF(AND(ベース!$R$55&lt;&gt;"CM",OR(仕様書作成!U66&lt;&gt;"",仕様書作成!U67&lt;&gt;"")),"XX","")))</f>
        <v/>
      </c>
      <c r="V68" s="154" t="str">
        <f>IF(AND(V66&lt;&gt;"",V8&lt;&gt;W8),"X",IF(AND(U68="X",V67="-"),"X",IF(AND(ベース!$R$55&lt;&gt;"CM",OR(仕様書作成!V66&lt;&gt;"",仕様書作成!V67&lt;&gt;"")),"XX","")))</f>
        <v/>
      </c>
      <c r="W68" s="154" t="str">
        <f>IF(AND(W66&lt;&gt;"",W8&lt;&gt;X8),"X",IF(AND(V68="X",W67="-"),"X",IF(AND(ベース!$R$55&lt;&gt;"CM",OR(仕様書作成!W66&lt;&gt;"",仕様書作成!W67&lt;&gt;"")),"XX","")))</f>
        <v/>
      </c>
      <c r="X68" s="154" t="str">
        <f>IF(AND(X66&lt;&gt;"",X8&lt;&gt;Y8),"X",IF(AND(W68="X",X67="-"),"X",IF(AND(ベース!$R$55&lt;&gt;"CM",OR(仕様書作成!X66&lt;&gt;"",仕様書作成!X67&lt;&gt;"")),"XX","")))</f>
        <v/>
      </c>
      <c r="Y68" s="154" t="str">
        <f>IF(AND(Y66&lt;&gt;"",Y8&lt;&gt;Z8),"X",IF(AND(X68="X",Y67="-"),"X",IF(AND(ベース!$R$55&lt;&gt;"CM",OR(仕様書作成!Y66&lt;&gt;"",仕様書作成!Y67&lt;&gt;"")),"XX","")))</f>
        <v/>
      </c>
      <c r="Z68" s="154" t="str">
        <f>IF(AND(Z66&lt;&gt;"",Z8&lt;&gt;AA8),"X",IF(AND(Y68="X",Z67="-"),"X",IF(AND(ベース!$R$55&lt;&gt;"CM",OR(仕様書作成!Z66&lt;&gt;"",仕様書作成!Z67&lt;&gt;"")),"XX","")))</f>
        <v/>
      </c>
      <c r="AA68" s="154" t="str">
        <f>IF(AND(AA66&lt;&gt;"",AA8&lt;&gt;AB8),"X",IF(AND(Z68="X",AA67="-"),"X",IF(AND(ベース!$R$55&lt;&gt;"CM",OR(仕様書作成!AA66&lt;&gt;"",仕様書作成!AA67&lt;&gt;"")),"XX","")))</f>
        <v/>
      </c>
      <c r="AB68" s="154" t="str">
        <f>IF(AND(AB66&lt;&gt;"",AB8&lt;&gt;AC8),"X",IF(AND(AA68="X",AB67="-"),"X",IF(AND(ベース!$R$55&lt;&gt;"CM",OR(仕様書作成!AB66&lt;&gt;"",仕様書作成!AB67&lt;&gt;"")),"XX","")))</f>
        <v/>
      </c>
      <c r="AC68" s="154" t="str">
        <f>IF(AND(AC66&lt;&gt;"",AC8&lt;&gt;AD8),"X",IF(AND(AB68="X",AC67="-"),"X",IF(AND(ベース!$R$55&lt;&gt;"CM",OR(仕様書作成!AC66&lt;&gt;"",仕様書作成!AC67&lt;&gt;"")),"XX","")))</f>
        <v/>
      </c>
      <c r="AD68" s="154" t="str">
        <f>IF(AND(AD66&lt;&gt;"",AD8&lt;&gt;AE8),"X",IF(AND(AC68="X",AD67="-"),"X",IF(AND(ベース!$R$55&lt;&gt;"CM",OR(仕様書作成!AD66&lt;&gt;"",仕様書作成!AD67&lt;&gt;"")),"XX","")))</f>
        <v/>
      </c>
      <c r="AE68" s="154" t="str">
        <f>IF(AND(AE66&lt;&gt;"",AE8&lt;&gt;AF8),"X",IF(AND(AD68="X",AE67="-"),"X",IF(AND(ベース!$R$55&lt;&gt;"CM",OR(仕様書作成!AE66&lt;&gt;"",仕様書作成!AE67&lt;&gt;"")),"XX","")))</f>
        <v/>
      </c>
      <c r="AF68" s="154" t="str">
        <f>IF(AND(AF66&lt;&gt;"",AF8&lt;&gt;AG8),"X",IF(AND(AE68="X",AF67="-"),"X",IF(AND(ベース!$R$55&lt;&gt;"CM",OR(仕様書作成!AF66&lt;&gt;"",仕様書作成!AF67&lt;&gt;"")),"XX","")))</f>
        <v/>
      </c>
      <c r="AG68" s="154" t="str">
        <f>IF(AND(AG66&lt;&gt;"",AG8&lt;&gt;AH8),"X",IF(AND(AF68="X",AG67="-"),"X",IF(AND(ベース!$R$55&lt;&gt;"CM",OR(仕様書作成!AG66&lt;&gt;"",仕様書作成!AG67&lt;&gt;"")),"XX","")))</f>
        <v/>
      </c>
      <c r="AH68" s="154" t="str">
        <f>IF(AND(AH66&lt;&gt;"",AH8&lt;&gt;AI8),"X",IF(AND(AG68="X",AH67="-"),"X",IF(AND(ベース!$R$55&lt;&gt;"CM",OR(仕様書作成!AH66&lt;&gt;"",仕様書作成!AH67&lt;&gt;"")),"XX","")))</f>
        <v/>
      </c>
      <c r="AI68" s="262"/>
      <c r="AJ68" s="643" t="str">
        <f>IF(COUNTIF(K68:AH68,"X")&gt;0,$BC$68,IF(COUNTIF(K68:AH68,"XX")&gt;0,$BD$68,""))</f>
        <v/>
      </c>
      <c r="AK68" s="644"/>
      <c r="AL68" s="644"/>
      <c r="AM68" s="644"/>
      <c r="AN68" s="644"/>
      <c r="AO68" s="645"/>
      <c r="AP68" s="254"/>
      <c r="BB68" s="369" t="s">
        <v>453</v>
      </c>
      <c r="BC68" s="369" t="s">
        <v>454</v>
      </c>
      <c r="BD68" s="369" t="s">
        <v>752</v>
      </c>
      <c r="CI68" s="397">
        <v>20</v>
      </c>
      <c r="CJ68" s="12" t="s">
        <v>974</v>
      </c>
      <c r="CK68" s="217"/>
      <c r="CL68" s="217"/>
      <c r="CM68" s="217" t="str">
        <f t="shared" si="21"/>
        <v/>
      </c>
      <c r="CN68" s="217"/>
      <c r="CO68" s="217"/>
      <c r="CP68" s="217"/>
    </row>
    <row r="69" spans="2:195" ht="15" customHeight="1" x14ac:dyDescent="0.2">
      <c r="B69" s="499"/>
      <c r="C69" s="736" t="str">
        <f>IF(ベース!$R$55="CM",$BB$69,IF(AJ8&lt;&gt;"",$BB$69,$BC$69))</f>
        <v>この行は使用しません→→→</v>
      </c>
      <c r="D69" s="737"/>
      <c r="E69" s="737"/>
      <c r="F69" s="737"/>
      <c r="G69" s="737"/>
      <c r="H69" s="737"/>
      <c r="I69" s="738"/>
      <c r="J69" s="501" t="s">
        <v>149</v>
      </c>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c r="AI69" s="501" t="s">
        <v>149</v>
      </c>
      <c r="AJ69" s="739" t="str">
        <f>IF(AND(ベース!$R$55="CM",SUM(AK81:AL81)&gt;0),BD69,IF(AND(ベース!$R$55="LM",SUM(AJ81,AM81)&gt;0),BE69,IF(AP81=AP83,"",IF(AND(AP83&lt;&gt;0,AP81-AP83&lt;&gt;0),$BF$69,IF(AP81+AP83&lt;&gt;AP81,$BF$69,"")))))</f>
        <v/>
      </c>
      <c r="AK69" s="740"/>
      <c r="AL69" s="740"/>
      <c r="AM69" s="740"/>
      <c r="AN69" s="740"/>
      <c r="AO69" s="741"/>
      <c r="AP69" s="271"/>
      <c r="AQ69" s="223"/>
      <c r="AR69" s="223"/>
      <c r="AS69" s="223"/>
      <c r="AT69" s="223"/>
      <c r="AU69" s="223"/>
      <c r="AV69" s="223"/>
      <c r="AW69" s="223"/>
      <c r="AX69" s="223"/>
      <c r="BB69" s="369" t="s">
        <v>975</v>
      </c>
      <c r="BC69" s="369" t="s">
        <v>455</v>
      </c>
      <c r="BD69" s="369" t="s">
        <v>578</v>
      </c>
      <c r="BE69" s="369" t="s">
        <v>579</v>
      </c>
      <c r="BF69" s="369" t="s">
        <v>580</v>
      </c>
      <c r="CI69" s="397">
        <v>15</v>
      </c>
      <c r="CJ69" s="12" t="s">
        <v>976</v>
      </c>
      <c r="CK69" s="217"/>
      <c r="CL69" s="217"/>
      <c r="CM69" s="217" t="str">
        <f t="shared" si="21"/>
        <v/>
      </c>
      <c r="CN69" s="217"/>
      <c r="CO69" s="217"/>
      <c r="CP69" s="217"/>
      <c r="EJ69" s="117"/>
      <c r="EK69" s="117"/>
      <c r="EL69" s="117"/>
      <c r="EM69" s="117"/>
      <c r="EN69" s="117"/>
      <c r="EO69" s="117"/>
      <c r="EP69" s="117"/>
      <c r="EQ69" s="117"/>
      <c r="ER69" s="117"/>
      <c r="ES69" s="117"/>
      <c r="ET69" s="117"/>
      <c r="EU69" s="117"/>
      <c r="EV69" s="117"/>
      <c r="EW69" s="117"/>
      <c r="EX69" s="117"/>
      <c r="EY69" s="117"/>
      <c r="EZ69" s="117"/>
      <c r="FA69" s="117"/>
      <c r="FB69" s="117"/>
      <c r="FC69" s="117"/>
      <c r="FD69" s="117"/>
      <c r="FE69" s="117"/>
      <c r="FF69" s="117"/>
      <c r="FG69" s="117"/>
      <c r="FH69" s="117"/>
      <c r="FI69" s="117"/>
      <c r="FJ69" s="117"/>
      <c r="FK69" s="117"/>
      <c r="FL69" s="117"/>
      <c r="FM69" s="117"/>
      <c r="FN69" s="117"/>
      <c r="FO69" s="117"/>
      <c r="FP69" s="117"/>
      <c r="FQ69" s="117"/>
      <c r="FR69" s="117"/>
      <c r="FS69" s="117"/>
      <c r="FT69" s="117"/>
      <c r="FU69" s="117"/>
      <c r="FV69" s="117"/>
    </row>
    <row r="70" spans="2:195" ht="10.5" customHeight="1" x14ac:dyDescent="0.15">
      <c r="B70" s="499"/>
      <c r="C70" s="742"/>
      <c r="D70" s="743"/>
      <c r="E70" s="743"/>
      <c r="F70" s="743"/>
      <c r="G70" s="743"/>
      <c r="H70" s="743"/>
      <c r="I70" s="744"/>
      <c r="J70" s="503"/>
      <c r="K70" s="212" t="str">
        <f>IF(K9="","",IF($C$69=$BC$69,"",IF(AND(OR(ベース!R55="CM",仕様書作成!$C$69&lt;&gt;仕様書作成!$BC$69),OR(仕様書作成!K66&lt;&gt;"",仕様書作成!K67&lt;&gt;"",AND(仕様書作成!K73="C",K72="C"))),$BC$80,$BB$80)))</f>
        <v/>
      </c>
      <c r="L70" s="212" t="str">
        <f>IF(L9="","",IF($C$69=$BC$69,"",IF(AND(OR(ベース!S55="CM",仕様書作成!$C$69&lt;&gt;仕様書作成!$BC$69),OR(仕様書作成!L66&lt;&gt;"",仕様書作成!L67&lt;&gt;"",AND(仕様書作成!L73="C",L72="C"))),$BC$80,$BB$80)))</f>
        <v/>
      </c>
      <c r="M70" s="212" t="str">
        <f>IF(M9="","",IF($C$69=$BC$69,"",IF(AND(OR(ベース!T55="CM",仕様書作成!$C$69&lt;&gt;仕様書作成!$BC$69),OR(仕様書作成!M66&lt;&gt;"",仕様書作成!M67&lt;&gt;"",AND(仕様書作成!M73="C",M72="C"))),$BC$80,$BB$80)))</f>
        <v/>
      </c>
      <c r="N70" s="212" t="str">
        <f>IF(N9="","",IF($C$69=$BC$69,"",IF(AND(OR(ベース!U55="CM",仕様書作成!$C$69&lt;&gt;仕様書作成!$BC$69),OR(仕様書作成!N66&lt;&gt;"",仕様書作成!N67&lt;&gt;"",AND(仕様書作成!N73="C",N72="C"))),$BC$80,$BB$80)))</f>
        <v/>
      </c>
      <c r="O70" s="212" t="str">
        <f>IF(O9="","",IF($C$69=$BC$69,"",IF(AND(OR(ベース!V55="CM",仕様書作成!$C$69&lt;&gt;仕様書作成!$BC$69),OR(仕様書作成!O66&lt;&gt;"",仕様書作成!O67&lt;&gt;"",AND(仕様書作成!O73="C",O72="C"))),$BC$80,$BB$80)))</f>
        <v/>
      </c>
      <c r="P70" s="212" t="str">
        <f>IF(P9="","",IF($C$69=$BC$69,"",IF(AND(OR(ベース!W55="CM",仕様書作成!$C$69&lt;&gt;仕様書作成!$BC$69),OR(仕様書作成!P66&lt;&gt;"",仕様書作成!P67&lt;&gt;"",AND(仕様書作成!P73="C",P72="C"))),$BC$80,$BB$80)))</f>
        <v/>
      </c>
      <c r="Q70" s="212" t="str">
        <f>IF(Q9="","",IF($C$69=$BC$69,"",IF(AND(OR(ベース!X55="CM",仕様書作成!$C$69&lt;&gt;仕様書作成!$BC$69),OR(仕様書作成!Q66&lt;&gt;"",仕様書作成!Q67&lt;&gt;"",AND(仕様書作成!Q73="C",Q72="C"))),$BC$80,$BB$80)))</f>
        <v/>
      </c>
      <c r="R70" s="212" t="str">
        <f>IF(R9="","",IF($C$69=$BC$69,"",IF(AND(OR(ベース!Y55="CM",仕様書作成!$C$69&lt;&gt;仕様書作成!$BC$69),OR(仕様書作成!R66&lt;&gt;"",仕様書作成!R67&lt;&gt;"",AND(仕様書作成!R73="C",R72="C"))),$BC$80,$BB$80)))</f>
        <v/>
      </c>
      <c r="S70" s="212" t="str">
        <f>IF(S9="","",IF($C$69=$BC$69,"",IF(AND(OR(ベース!Z55="CM",仕様書作成!$C$69&lt;&gt;仕様書作成!$BC$69),OR(仕様書作成!S66&lt;&gt;"",仕様書作成!S67&lt;&gt;"",AND(仕様書作成!S73="C",S72="C"))),$BC$80,$BB$80)))</f>
        <v/>
      </c>
      <c r="T70" s="212" t="str">
        <f>IF(T9="","",IF($C$69=$BC$69,"",IF(AND(OR(ベース!AA55="CM",仕様書作成!$C$69&lt;&gt;仕様書作成!$BC$69),OR(仕様書作成!T66&lt;&gt;"",仕様書作成!T67&lt;&gt;"",AND(仕様書作成!T73="C",T72="C"))),$BC$80,$BB$80)))</f>
        <v/>
      </c>
      <c r="U70" s="212" t="str">
        <f>IF(U9="","",IF($C$69=$BC$69,"",IF(AND(OR(ベース!AB55="CM",仕様書作成!$C$69&lt;&gt;仕様書作成!$BC$69),OR(仕様書作成!U66&lt;&gt;"",仕様書作成!U67&lt;&gt;"",AND(仕様書作成!U73="C",U72="C"))),$BC$80,$BB$80)))</f>
        <v/>
      </c>
      <c r="V70" s="212" t="str">
        <f>IF(V9="","",IF($C$69=$BC$69,"",IF(AND(OR(ベース!AC55="CM",仕様書作成!$C$69&lt;&gt;仕様書作成!$BC$69),OR(仕様書作成!V66&lt;&gt;"",仕様書作成!V67&lt;&gt;"",AND(仕様書作成!V73="C",V72="C"))),$BC$80,$BB$80)))</f>
        <v/>
      </c>
      <c r="W70" s="212" t="str">
        <f>IF(W9="","",IF($C$69=$BC$69,"",IF(AND(OR(ベース!AD55="CM",仕様書作成!$C$69&lt;&gt;仕様書作成!$BC$69),OR(仕様書作成!W66&lt;&gt;"",仕様書作成!W67&lt;&gt;"",AND(仕様書作成!W73="C",W72="C"))),$BC$80,$BB$80)))</f>
        <v/>
      </c>
      <c r="X70" s="212" t="str">
        <f>IF(X9="","",IF($C$69=$BC$69,"",IF(AND(OR(ベース!AE55="CM",仕様書作成!$C$69&lt;&gt;仕様書作成!$BC$69),OR(仕様書作成!X66&lt;&gt;"",仕様書作成!X67&lt;&gt;"",AND(仕様書作成!X73="C",X72="C"))),$BC$80,$BB$80)))</f>
        <v/>
      </c>
      <c r="Y70" s="212" t="str">
        <f>IF(Y9="","",IF($C$69=$BC$69,"",IF(AND(OR(ベース!AF55="CM",仕様書作成!$C$69&lt;&gt;仕様書作成!$BC$69),OR(仕様書作成!Y66&lt;&gt;"",仕様書作成!Y67&lt;&gt;"",AND(仕様書作成!Y73="C",Y72="C"))),$BC$80,$BB$80)))</f>
        <v/>
      </c>
      <c r="Z70" s="212" t="str">
        <f>IF(Z9="","",IF($C$69=$BC$69,"",IF(AND(OR(ベース!AG55="CM",仕様書作成!$C$69&lt;&gt;仕様書作成!$BC$69),OR(仕様書作成!Z66&lt;&gt;"",仕様書作成!Z67&lt;&gt;"",AND(仕様書作成!Z73="C",Z72="C"))),$BC$80,$BB$80)))</f>
        <v/>
      </c>
      <c r="AA70" s="212" t="str">
        <f>IF(AA9="","",IF($C$69=$BC$69,"",IF(AND(OR(ベース!AH55="CM",仕様書作成!$C$69&lt;&gt;仕様書作成!$BC$69),OR(仕様書作成!AA66&lt;&gt;"",仕様書作成!AA67&lt;&gt;"",AND(仕様書作成!AA73="C",AA72="C"))),$BC$80,$BB$80)))</f>
        <v/>
      </c>
      <c r="AB70" s="212" t="str">
        <f>IF(AB9="","",IF($C$69=$BC$69,"",IF(AND(OR(ベース!AI55="CM",仕様書作成!$C$69&lt;&gt;仕様書作成!$BC$69),OR(仕様書作成!AB66&lt;&gt;"",仕様書作成!AB67&lt;&gt;"",AND(仕様書作成!AB73="C",AB72="C"))),$BC$80,$BB$80)))</f>
        <v/>
      </c>
      <c r="AC70" s="212" t="str">
        <f>IF(AC9="","",IF($C$69=$BC$69,"",IF(AND(OR(ベース!AJ55="CM",仕様書作成!$C$69&lt;&gt;仕様書作成!$BC$69),OR(仕様書作成!AC66&lt;&gt;"",仕様書作成!AC67&lt;&gt;"",AND(仕様書作成!AC73="C",AC72="C"))),$BC$80,$BB$80)))</f>
        <v/>
      </c>
      <c r="AD70" s="212" t="str">
        <f>IF(AD9="","",IF($C$69=$BC$69,"",IF(AND(OR(ベース!AK55="CM",仕様書作成!$C$69&lt;&gt;仕様書作成!$BC$69),OR(仕様書作成!AD66&lt;&gt;"",仕様書作成!AD67&lt;&gt;"",AND(仕様書作成!AD73="C",AD72="C"))),$BC$80,$BB$80)))</f>
        <v/>
      </c>
      <c r="AE70" s="212" t="str">
        <f>IF(AE9="","",IF($C$69=$BC$69,"",IF(AND(OR(ベース!AL55="CM",仕様書作成!$C$69&lt;&gt;仕様書作成!$BC$69),OR(仕様書作成!AE66&lt;&gt;"",仕様書作成!AE67&lt;&gt;"",AND(仕様書作成!AE73="C",AE72="C"))),$BC$80,$BB$80)))</f>
        <v/>
      </c>
      <c r="AF70" s="212" t="str">
        <f>IF(AF9="","",IF($C$69=$BC$69,"",IF(AND(OR(ベース!AM55="CM",仕様書作成!$C$69&lt;&gt;仕様書作成!$BC$69),OR(仕様書作成!AF66&lt;&gt;"",仕様書作成!AF67&lt;&gt;"",AND(仕様書作成!AF73="C",AF72="C"))),$BC$80,$BB$80)))</f>
        <v/>
      </c>
      <c r="AG70" s="212" t="str">
        <f>IF(AG9="","",IF($C$69=$BC$69,"",IF(AND(OR(ベース!AN55="CM",仕様書作成!$C$69&lt;&gt;仕様書作成!$BC$69),OR(仕様書作成!AG66&lt;&gt;"",仕様書作成!AG67&lt;&gt;"",AND(仕様書作成!AG73="C",AG72="C"))),$BC$80,$BB$80)))</f>
        <v/>
      </c>
      <c r="AH70" s="212" t="str">
        <f>IF(AH9="","",IF($C$69=$BC$69,"",IF(AND(OR(ベース!AO55="CM",仕様書作成!$C$69&lt;&gt;仕様書作成!$BC$69),OR(仕様書作成!AH66&lt;&gt;"",仕様書作成!AH67&lt;&gt;"",AND(仕様書作成!AH73="C",AH72="C"))),$BC$80,$BB$80)))</f>
        <v/>
      </c>
      <c r="AI70" s="503"/>
      <c r="AJ70" s="596" t="str">
        <f>IF(COUNTIF(K70:AH70,BB80)=COUNTA(K69:AH69),"",IF(COUNTIF(K70:AH70,BB80)&lt;COUNTA(K69:AH69),$BB$78,IF(COUNTIF(K70:AH70,BB80)&gt;COUNTA(K69:AH69),$BC$78,"")))</f>
        <v/>
      </c>
      <c r="AK70" s="597"/>
      <c r="AL70" s="597"/>
      <c r="AM70" s="597"/>
      <c r="AN70" s="597"/>
      <c r="AO70" s="745"/>
      <c r="AP70" s="258"/>
      <c r="AQ70" s="224"/>
      <c r="AR70" s="224"/>
      <c r="AS70" s="224"/>
      <c r="AT70" s="224"/>
      <c r="AU70" s="224"/>
      <c r="AV70" s="224"/>
      <c r="AW70" s="224"/>
      <c r="AX70" s="224"/>
      <c r="BB70" s="369" t="s">
        <v>427</v>
      </c>
      <c r="BC70" s="369" t="s">
        <v>456</v>
      </c>
      <c r="BD70" s="369" t="s">
        <v>457</v>
      </c>
      <c r="BE70" s="369" t="s">
        <v>458</v>
      </c>
      <c r="CI70" s="397">
        <v>16</v>
      </c>
      <c r="CJ70" s="12" t="s">
        <v>977</v>
      </c>
      <c r="CK70" s="217"/>
      <c r="CL70" s="217"/>
      <c r="CM70" s="217" t="str">
        <f t="shared" si="21"/>
        <v/>
      </c>
      <c r="CN70" s="217"/>
      <c r="CO70" s="217"/>
      <c r="CP70" s="217"/>
      <c r="EJ70" s="117"/>
      <c r="EK70" s="117"/>
      <c r="EL70" s="117"/>
      <c r="EM70" s="117"/>
      <c r="EN70" s="117"/>
      <c r="EO70" s="117"/>
      <c r="EP70" s="117"/>
      <c r="EQ70" s="117"/>
      <c r="ER70" s="117"/>
      <c r="ES70" s="117"/>
      <c r="ET70" s="117"/>
      <c r="EU70" s="117"/>
      <c r="EV70" s="117"/>
      <c r="EW70" s="117"/>
      <c r="EX70" s="117"/>
      <c r="EY70" s="117"/>
      <c r="EZ70" s="117"/>
      <c r="FA70" s="117"/>
      <c r="FB70" s="117"/>
      <c r="FC70" s="117"/>
      <c r="FD70" s="117"/>
      <c r="FE70" s="117"/>
      <c r="FF70" s="117"/>
      <c r="FG70" s="117"/>
      <c r="FH70" s="117"/>
      <c r="FI70" s="117"/>
      <c r="FJ70" s="117"/>
      <c r="FK70" s="117"/>
      <c r="FL70" s="117"/>
      <c r="FM70" s="117"/>
      <c r="FN70" s="117"/>
      <c r="FO70" s="117"/>
      <c r="FP70" s="117"/>
      <c r="FQ70" s="117"/>
      <c r="FR70" s="117"/>
      <c r="FS70" s="117"/>
      <c r="FT70" s="117"/>
      <c r="FU70" s="117"/>
      <c r="FV70" s="117"/>
    </row>
    <row r="71" spans="2:195" ht="15" hidden="1" customHeight="1" x14ac:dyDescent="0.15">
      <c r="B71" s="499"/>
      <c r="C71" s="730" t="str">
        <f>IF(K71&lt;&gt;"",$BE$70,"")</f>
        <v/>
      </c>
      <c r="D71" s="731"/>
      <c r="E71" s="731"/>
      <c r="F71" s="731"/>
      <c r="G71" s="731"/>
      <c r="H71" s="731"/>
      <c r="I71" s="732"/>
      <c r="J71" s="105"/>
      <c r="K71" s="106" t="str">
        <f>IF(AND(L71&lt;&gt;"",U71=""),"X","")</f>
        <v/>
      </c>
      <c r="L71" s="766" t="str">
        <f>IF(OR(COUNTIF(AJ81:AL81,0)&lt;2,COUNTIF(AK81:AM81,0)&lt;2),$BB$72,"")</f>
        <v/>
      </c>
      <c r="M71" s="766"/>
      <c r="N71" s="766"/>
      <c r="O71" s="766"/>
      <c r="P71" s="766"/>
      <c r="Q71" s="766"/>
      <c r="R71" s="766"/>
      <c r="S71" s="766"/>
      <c r="T71" s="766"/>
      <c r="U71" s="767"/>
      <c r="V71" s="767"/>
      <c r="W71" s="767"/>
      <c r="X71" s="767"/>
      <c r="Y71" s="768" t="str">
        <f>IF(AND(L71="",U71=""),"",IF(AND(L71="",U71&lt;&gt;""),$BD$72,$BC$72))</f>
        <v/>
      </c>
      <c r="Z71" s="768"/>
      <c r="AA71" s="768"/>
      <c r="AB71" s="768"/>
      <c r="AC71" s="768"/>
      <c r="AD71" s="768"/>
      <c r="AE71" s="768"/>
      <c r="AF71" s="768"/>
      <c r="AG71" s="768"/>
      <c r="AH71" s="769"/>
      <c r="AI71" s="272"/>
      <c r="AJ71" s="733"/>
      <c r="AK71" s="734"/>
      <c r="AL71" s="734"/>
      <c r="AM71" s="734"/>
      <c r="AN71" s="734"/>
      <c r="AO71" s="735"/>
      <c r="AP71" s="258"/>
      <c r="AQ71" s="225"/>
      <c r="AR71" s="225"/>
      <c r="AS71" s="225"/>
      <c r="AT71" s="225"/>
      <c r="AU71" s="225"/>
      <c r="AV71" s="225"/>
      <c r="AW71" s="225"/>
      <c r="AX71" s="225"/>
      <c r="BB71" s="369" t="s">
        <v>920</v>
      </c>
      <c r="BC71" s="369" t="s">
        <v>936</v>
      </c>
      <c r="BD71" s="369" t="s">
        <v>917</v>
      </c>
      <c r="CI71" s="397">
        <v>17</v>
      </c>
      <c r="CJ71" s="12" t="s">
        <v>978</v>
      </c>
      <c r="CK71" s="217"/>
      <c r="CL71" s="217"/>
      <c r="CM71" s="217" t="str">
        <f t="shared" si="21"/>
        <v/>
      </c>
      <c r="CN71" s="217"/>
      <c r="CO71" s="217"/>
      <c r="CP71" s="217"/>
      <c r="EJ71" s="117"/>
      <c r="EK71" s="117"/>
      <c r="EL71" s="117"/>
      <c r="EM71" s="117"/>
      <c r="EN71" s="117"/>
      <c r="EO71" s="117"/>
      <c r="EP71" s="117"/>
      <c r="EQ71" s="117"/>
      <c r="ER71" s="117"/>
      <c r="ES71" s="117"/>
      <c r="ET71" s="117"/>
      <c r="EU71" s="117"/>
      <c r="EV71" s="117"/>
      <c r="EW71" s="117"/>
      <c r="EX71" s="117"/>
      <c r="EY71" s="117"/>
      <c r="EZ71" s="117"/>
      <c r="FA71" s="117"/>
      <c r="FB71" s="117"/>
      <c r="FC71" s="117"/>
      <c r="FD71" s="117"/>
      <c r="FE71" s="117"/>
      <c r="FF71" s="117"/>
      <c r="FG71" s="117"/>
      <c r="FH71" s="117"/>
      <c r="FI71" s="117"/>
      <c r="FJ71" s="117"/>
      <c r="FK71" s="117"/>
      <c r="FL71" s="117"/>
      <c r="FM71" s="117"/>
      <c r="FN71" s="117"/>
      <c r="FO71" s="117"/>
      <c r="FP71" s="117"/>
      <c r="FQ71" s="117"/>
      <c r="FR71" s="117"/>
      <c r="FS71" s="117"/>
      <c r="FT71" s="117"/>
      <c r="FU71" s="117"/>
      <c r="FV71" s="117"/>
    </row>
    <row r="72" spans="2:195" ht="15" customHeight="1" x14ac:dyDescent="0.15">
      <c r="B72" s="499"/>
      <c r="C72" s="746" t="s">
        <v>218</v>
      </c>
      <c r="D72" s="747"/>
      <c r="E72" s="748"/>
      <c r="F72" s="752" t="s">
        <v>24</v>
      </c>
      <c r="G72" s="753"/>
      <c r="H72" s="753"/>
      <c r="I72" s="754"/>
      <c r="J72" s="502" t="s">
        <v>149</v>
      </c>
      <c r="K72" s="157"/>
      <c r="L72" s="157"/>
      <c r="M72" s="157"/>
      <c r="N72" s="157"/>
      <c r="O72" s="157"/>
      <c r="P72" s="157"/>
      <c r="Q72" s="157"/>
      <c r="R72" s="157"/>
      <c r="S72" s="157"/>
      <c r="T72" s="157"/>
      <c r="U72" s="157"/>
      <c r="V72" s="157"/>
      <c r="W72" s="157"/>
      <c r="X72" s="157"/>
      <c r="Y72" s="157"/>
      <c r="Z72" s="157"/>
      <c r="AA72" s="158"/>
      <c r="AB72" s="158"/>
      <c r="AC72" s="158"/>
      <c r="AD72" s="158"/>
      <c r="AE72" s="158"/>
      <c r="AF72" s="158"/>
      <c r="AG72" s="158"/>
      <c r="AH72" s="158"/>
      <c r="AI72" s="502" t="s">
        <v>149</v>
      </c>
      <c r="AJ72" s="159"/>
      <c r="AK72" s="160"/>
      <c r="AL72" s="160"/>
      <c r="AM72" s="160"/>
      <c r="AN72" s="160"/>
      <c r="AO72" s="161"/>
      <c r="AP72" s="252" t="s">
        <v>149</v>
      </c>
      <c r="AQ72" s="226"/>
      <c r="AR72" s="226"/>
      <c r="AS72" s="226"/>
      <c r="AT72" s="226"/>
      <c r="AU72" s="226"/>
      <c r="AV72" s="226"/>
      <c r="AW72" s="226"/>
      <c r="AX72" s="226"/>
      <c r="BB72" s="369" t="s">
        <v>459</v>
      </c>
      <c r="BC72" s="369" t="s">
        <v>460</v>
      </c>
      <c r="BD72" s="369" t="s">
        <v>501</v>
      </c>
      <c r="CI72" s="397">
        <v>18</v>
      </c>
      <c r="CJ72" s="12" t="s">
        <v>979</v>
      </c>
      <c r="CK72" s="217"/>
      <c r="CL72" s="217"/>
      <c r="CM72" s="217" t="str">
        <f t="shared" si="21"/>
        <v/>
      </c>
      <c r="CN72" s="217"/>
      <c r="CO72" s="217"/>
      <c r="CP72" s="217"/>
      <c r="EJ72" s="117"/>
      <c r="EK72" s="117"/>
      <c r="EL72" s="117"/>
      <c r="EM72" s="117"/>
      <c r="EN72" s="117"/>
      <c r="EO72" s="117"/>
      <c r="EP72" s="117"/>
      <c r="EQ72" s="117"/>
      <c r="ER72" s="117"/>
      <c r="ES72" s="117"/>
      <c r="ET72" s="117"/>
      <c r="EU72" s="117"/>
      <c r="EV72" s="117"/>
      <c r="EW72" s="117"/>
      <c r="EX72" s="117"/>
      <c r="EY72" s="117"/>
      <c r="EZ72" s="117"/>
      <c r="FA72" s="117"/>
      <c r="FB72" s="117"/>
      <c r="FC72" s="117"/>
      <c r="FD72" s="117"/>
      <c r="FE72" s="117"/>
      <c r="FF72" s="117"/>
      <c r="FG72" s="117"/>
      <c r="FH72" s="117"/>
      <c r="FI72" s="117"/>
      <c r="FJ72" s="117"/>
      <c r="FK72" s="117"/>
      <c r="FL72" s="117"/>
      <c r="FM72" s="117"/>
      <c r="FN72" s="117"/>
      <c r="FO72" s="117"/>
      <c r="FP72" s="117"/>
      <c r="FQ72" s="117"/>
      <c r="FR72" s="117"/>
      <c r="FS72" s="117"/>
      <c r="FT72" s="117"/>
      <c r="FU72" s="117"/>
      <c r="FV72" s="117"/>
    </row>
    <row r="73" spans="2:195" ht="15" customHeight="1" x14ac:dyDescent="0.15">
      <c r="B73" s="500"/>
      <c r="C73" s="749"/>
      <c r="D73" s="750"/>
      <c r="E73" s="751"/>
      <c r="F73" s="756" t="s">
        <v>25</v>
      </c>
      <c r="G73" s="757"/>
      <c r="H73" s="757"/>
      <c r="I73" s="758"/>
      <c r="J73" s="755"/>
      <c r="K73" s="162"/>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755"/>
      <c r="AJ73" s="164"/>
      <c r="AK73" s="165"/>
      <c r="AL73" s="165"/>
      <c r="AM73" s="165"/>
      <c r="AN73" s="165"/>
      <c r="AO73" s="166"/>
      <c r="AP73" s="265" t="s">
        <v>149</v>
      </c>
      <c r="AQ73" s="226"/>
      <c r="AR73" s="226"/>
      <c r="AS73" s="226"/>
      <c r="AT73" s="226"/>
      <c r="AU73" s="226"/>
      <c r="AV73" s="226"/>
      <c r="AW73" s="226"/>
      <c r="AX73" s="226"/>
      <c r="BB73" s="369" t="s">
        <v>461</v>
      </c>
      <c r="BC73" s="369" t="s">
        <v>462</v>
      </c>
      <c r="BD73" s="369" t="s">
        <v>463</v>
      </c>
      <c r="BE73" s="369" t="s">
        <v>464</v>
      </c>
      <c r="CI73" s="397">
        <v>19</v>
      </c>
      <c r="CJ73" s="12" t="s">
        <v>980</v>
      </c>
      <c r="CK73" s="217"/>
      <c r="CL73" s="217"/>
      <c r="CM73" s="217" t="str">
        <f t="shared" si="21"/>
        <v/>
      </c>
      <c r="CN73" s="217"/>
      <c r="CO73" s="217"/>
      <c r="CP73" s="217"/>
      <c r="EJ73" s="117"/>
      <c r="EK73" s="117"/>
      <c r="EL73" s="117"/>
      <c r="EM73" s="117"/>
      <c r="EN73" s="117"/>
      <c r="EO73" s="117"/>
      <c r="EP73" s="117"/>
      <c r="EQ73" s="117"/>
      <c r="ER73" s="117"/>
      <c r="ES73" s="117"/>
      <c r="ET73" s="117"/>
      <c r="EU73" s="117"/>
      <c r="EV73" s="117"/>
      <c r="EW73" s="117"/>
      <c r="EX73" s="117"/>
      <c r="EY73" s="117"/>
      <c r="EZ73" s="117"/>
      <c r="FA73" s="117"/>
      <c r="FB73" s="117"/>
      <c r="FC73" s="117"/>
      <c r="FD73" s="117"/>
      <c r="FE73" s="117"/>
      <c r="FF73" s="117"/>
      <c r="FG73" s="117"/>
      <c r="FH73" s="117"/>
      <c r="FI73" s="117"/>
      <c r="FJ73" s="117"/>
      <c r="FK73" s="117"/>
      <c r="FL73" s="117"/>
      <c r="FM73" s="117"/>
      <c r="FN73" s="117"/>
      <c r="FO73" s="117"/>
      <c r="FP73" s="117"/>
      <c r="FQ73" s="117"/>
      <c r="FR73" s="117"/>
      <c r="FS73" s="117"/>
      <c r="FT73" s="117"/>
      <c r="FU73" s="117"/>
      <c r="FV73" s="117"/>
    </row>
    <row r="74" spans="2:195" s="117" customFormat="1" ht="15" customHeight="1" x14ac:dyDescent="0.15">
      <c r="B74" s="498" t="s">
        <v>219</v>
      </c>
      <c r="C74" s="493" t="s">
        <v>220</v>
      </c>
      <c r="D74" s="494"/>
      <c r="E74" s="494"/>
      <c r="F74" s="494"/>
      <c r="G74" s="494"/>
      <c r="H74" s="494"/>
      <c r="I74" s="495"/>
      <c r="J74" s="273"/>
      <c r="K74" s="300"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302" t="str">
        <f>IF(ベース!$R$46="D",$BD$73,IF(ベース!$R$46="U",$BE$73,""))</f>
        <v/>
      </c>
      <c r="AI74" s="274"/>
      <c r="AJ74" s="773"/>
      <c r="AK74" s="774"/>
      <c r="AL74" s="774"/>
      <c r="AM74" s="774"/>
      <c r="AN74" s="774"/>
      <c r="AO74" s="775"/>
      <c r="AP74" s="252" t="s">
        <v>550</v>
      </c>
      <c r="AQ74" s="226"/>
      <c r="AR74" s="226"/>
      <c r="AS74" s="226"/>
      <c r="AT74" s="226"/>
      <c r="AU74" s="226"/>
      <c r="AV74" s="226"/>
      <c r="AW74" s="226"/>
      <c r="AX74" s="226"/>
      <c r="AY74" s="397"/>
      <c r="AZ74" s="397"/>
      <c r="BA74" s="397"/>
      <c r="BB74" s="369" t="s">
        <v>461</v>
      </c>
      <c r="BC74" s="369" t="s">
        <v>465</v>
      </c>
      <c r="BD74" s="369" t="s">
        <v>463</v>
      </c>
      <c r="BE74" s="369" t="s">
        <v>466</v>
      </c>
      <c r="BF74" s="369"/>
      <c r="BG74" s="397"/>
      <c r="BH74" s="397"/>
      <c r="BI74" s="397"/>
      <c r="BJ74" s="397"/>
      <c r="BK74" s="397"/>
      <c r="BL74" s="397"/>
      <c r="BM74" s="397"/>
      <c r="BN74" s="397"/>
      <c r="BO74" s="397"/>
      <c r="BP74" s="397"/>
      <c r="BQ74" s="397"/>
      <c r="BR74" s="397"/>
      <c r="BS74" s="397"/>
      <c r="BT74" s="397"/>
      <c r="BU74" s="397"/>
      <c r="BV74" s="397"/>
      <c r="BW74" s="397"/>
      <c r="BX74" s="397"/>
      <c r="BY74" s="397"/>
      <c r="BZ74" s="397"/>
      <c r="CA74" s="397"/>
      <c r="CB74" s="397"/>
      <c r="CC74" s="397"/>
      <c r="CD74" s="397"/>
      <c r="CE74" s="397"/>
      <c r="CF74" s="397"/>
      <c r="CG74" s="397"/>
      <c r="CH74" s="397"/>
      <c r="CI74" s="397">
        <v>26</v>
      </c>
      <c r="CJ74" s="12" t="s">
        <v>981</v>
      </c>
      <c r="CK74" s="217"/>
      <c r="CL74" s="217"/>
      <c r="CM74" s="217" t="str">
        <f t="shared" si="21"/>
        <v/>
      </c>
      <c r="CN74" s="217"/>
      <c r="CO74" s="217"/>
      <c r="CP74" s="217"/>
      <c r="CQ74" s="217"/>
      <c r="CR74" s="217"/>
      <c r="CS74" s="217"/>
      <c r="CT74" s="217"/>
      <c r="CU74" s="217"/>
      <c r="CV74" s="217"/>
      <c r="CW74" s="217"/>
      <c r="CX74" s="217"/>
      <c r="CY74" s="217"/>
      <c r="CZ74" s="217"/>
      <c r="DA74" s="217"/>
      <c r="DB74" s="217"/>
      <c r="DC74" s="217"/>
      <c r="DD74" s="217"/>
      <c r="DE74" s="217"/>
      <c r="DF74" s="217"/>
      <c r="DG74" s="217"/>
      <c r="DH74" s="217"/>
      <c r="DI74" s="217"/>
      <c r="DJ74" s="217"/>
      <c r="DK74" s="217"/>
      <c r="DL74" s="217"/>
      <c r="DM74" s="217"/>
      <c r="DN74" s="217"/>
      <c r="DO74" s="217"/>
      <c r="DP74" s="397"/>
      <c r="DQ74" s="397"/>
      <c r="DR74" s="397"/>
      <c r="DS74" s="397"/>
      <c r="DT74" s="397"/>
      <c r="DU74" s="397"/>
      <c r="DV74" s="397"/>
      <c r="DW74" s="397"/>
      <c r="DX74" s="397"/>
      <c r="DY74" s="397"/>
      <c r="DZ74" s="397"/>
      <c r="EA74" s="397"/>
      <c r="EB74" s="397"/>
      <c r="EC74" s="397"/>
      <c r="ED74" s="397"/>
      <c r="EE74" s="397"/>
      <c r="EF74" s="397"/>
      <c r="EG74" s="397"/>
      <c r="EH74" s="397"/>
      <c r="EI74" s="397"/>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7" customFormat="1" ht="15" customHeight="1" x14ac:dyDescent="0.15">
      <c r="B75" s="499"/>
      <c r="C75" s="593" t="s">
        <v>221</v>
      </c>
      <c r="D75" s="594"/>
      <c r="E75" s="594"/>
      <c r="F75" s="594"/>
      <c r="G75" s="594"/>
      <c r="H75" s="594"/>
      <c r="I75" s="595"/>
      <c r="J75" s="275"/>
      <c r="K75" s="300"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302" t="str">
        <f>IF(ベース!$R$46="D",$BD$74,IF(ベース!$R$49="S",$BD$74,IF(ベース!$R$46="U",$BE$74,"")))</f>
        <v/>
      </c>
      <c r="AI75" s="276"/>
      <c r="AJ75" s="770"/>
      <c r="AK75" s="771"/>
      <c r="AL75" s="771"/>
      <c r="AM75" s="771"/>
      <c r="AN75" s="771"/>
      <c r="AO75" s="772"/>
      <c r="AP75" s="248" t="s">
        <v>550</v>
      </c>
      <c r="AQ75" s="397"/>
      <c r="AR75" s="397"/>
      <c r="AS75" s="397"/>
      <c r="AT75" s="397"/>
      <c r="AU75" s="397"/>
      <c r="AV75" s="397"/>
      <c r="AW75" s="397"/>
      <c r="AX75" s="397"/>
      <c r="AY75" s="397"/>
      <c r="AZ75" s="397"/>
      <c r="BA75" s="397"/>
      <c r="BB75" s="369" t="s">
        <v>461</v>
      </c>
      <c r="BC75" s="369" t="s">
        <v>462</v>
      </c>
      <c r="BD75" s="369" t="s">
        <v>463</v>
      </c>
      <c r="BE75" s="369" t="s">
        <v>464</v>
      </c>
      <c r="BF75" s="369" t="s">
        <v>129</v>
      </c>
      <c r="BG75" s="397"/>
      <c r="BH75" s="397"/>
      <c r="BI75" s="397"/>
      <c r="BJ75" s="397"/>
      <c r="BK75" s="397"/>
      <c r="BL75" s="397"/>
      <c r="BM75" s="397"/>
      <c r="BN75" s="397"/>
      <c r="BO75" s="397"/>
      <c r="BP75" s="397"/>
      <c r="BQ75" s="397"/>
      <c r="BR75" s="397"/>
      <c r="BS75" s="397"/>
      <c r="BT75" s="397"/>
      <c r="BU75" s="397"/>
      <c r="BV75" s="397"/>
      <c r="BW75" s="397"/>
      <c r="BX75" s="397"/>
      <c r="BY75" s="397"/>
      <c r="BZ75" s="397"/>
      <c r="CA75" s="397"/>
      <c r="CB75" s="397"/>
      <c r="CC75" s="397"/>
      <c r="CD75" s="397"/>
      <c r="CE75" s="397"/>
      <c r="CF75" s="397"/>
      <c r="CG75" s="397"/>
      <c r="CH75" s="397"/>
      <c r="CI75" s="397">
        <v>27</v>
      </c>
      <c r="CJ75" s="12" t="s">
        <v>982</v>
      </c>
      <c r="CK75" s="217"/>
      <c r="CL75" s="217"/>
      <c r="CM75" s="217" t="str">
        <f t="shared" si="21"/>
        <v/>
      </c>
      <c r="CN75" s="217"/>
      <c r="CO75" s="217"/>
      <c r="CP75" s="217"/>
      <c r="CQ75" s="217"/>
      <c r="CR75" s="217"/>
      <c r="CS75" s="217"/>
      <c r="CT75" s="217"/>
      <c r="CU75" s="217"/>
      <c r="CV75" s="217"/>
      <c r="CW75" s="217"/>
      <c r="CX75" s="217"/>
      <c r="CY75" s="217"/>
      <c r="CZ75" s="217"/>
      <c r="DA75" s="217"/>
      <c r="DB75" s="217"/>
      <c r="DC75" s="217"/>
      <c r="DD75" s="217"/>
      <c r="DE75" s="217"/>
      <c r="DF75" s="217"/>
      <c r="DG75" s="217"/>
      <c r="DH75" s="217"/>
      <c r="DI75" s="217"/>
      <c r="DJ75" s="217"/>
      <c r="DK75" s="217"/>
      <c r="DL75" s="217"/>
      <c r="DM75" s="217"/>
      <c r="DN75" s="217"/>
      <c r="DO75" s="217"/>
      <c r="DP75" s="397"/>
      <c r="DQ75" s="397"/>
      <c r="DR75" s="397"/>
      <c r="DS75" s="397"/>
      <c r="DT75" s="397"/>
      <c r="DU75" s="397"/>
      <c r="DV75" s="397"/>
      <c r="DW75" s="397"/>
      <c r="DX75" s="397"/>
      <c r="DY75" s="397"/>
      <c r="DZ75" s="397"/>
      <c r="EA75" s="397"/>
      <c r="EB75" s="397"/>
      <c r="EC75" s="397"/>
      <c r="ED75" s="397"/>
      <c r="EE75" s="397"/>
      <c r="EF75" s="397"/>
      <c r="EG75" s="397"/>
      <c r="EH75" s="397"/>
      <c r="EI75" s="397"/>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7" customFormat="1" ht="15" customHeight="1" x14ac:dyDescent="0.15">
      <c r="B76" s="499"/>
      <c r="C76" s="593" t="s">
        <v>222</v>
      </c>
      <c r="D76" s="594"/>
      <c r="E76" s="594"/>
      <c r="F76" s="594"/>
      <c r="G76" s="594"/>
      <c r="H76" s="594"/>
      <c r="I76" s="595"/>
      <c r="J76" s="275"/>
      <c r="K76" s="300"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302" t="str">
        <f>IF(OR(ベース!$R$49=$BF$75,ベース!$R$49="S"),$BD$75,IF(ベース!$R$46="D",$BD$75,IF(AND(ベース!$R$46="U",ベース!$R$49="R"),$BE$75,"")))</f>
        <v>使用できません（配管なし） →</v>
      </c>
      <c r="AI76" s="276"/>
      <c r="AJ76" s="770"/>
      <c r="AK76" s="771"/>
      <c r="AL76" s="771"/>
      <c r="AM76" s="771"/>
      <c r="AN76" s="771"/>
      <c r="AO76" s="772"/>
      <c r="AP76" s="248" t="s">
        <v>494</v>
      </c>
      <c r="AQ76" s="397"/>
      <c r="AR76" s="397"/>
      <c r="AS76" s="397"/>
      <c r="AT76" s="397"/>
      <c r="AU76" s="397"/>
      <c r="AV76" s="397"/>
      <c r="AW76" s="397"/>
      <c r="AX76" s="397"/>
      <c r="AY76" s="397"/>
      <c r="AZ76" s="397"/>
      <c r="BA76" s="397"/>
      <c r="BB76" s="369" t="s">
        <v>461</v>
      </c>
      <c r="BC76" s="369" t="s">
        <v>462</v>
      </c>
      <c r="BD76" s="369" t="s">
        <v>463</v>
      </c>
      <c r="BE76" s="369" t="s">
        <v>464</v>
      </c>
      <c r="BF76" s="369" t="s">
        <v>129</v>
      </c>
      <c r="BG76" s="397"/>
      <c r="BH76" s="397"/>
      <c r="BI76" s="397"/>
      <c r="BJ76" s="397"/>
      <c r="BK76" s="397"/>
      <c r="BL76" s="397"/>
      <c r="BM76" s="397"/>
      <c r="BN76" s="397"/>
      <c r="BO76" s="397"/>
      <c r="BP76" s="397"/>
      <c r="BQ76" s="397"/>
      <c r="BR76" s="397"/>
      <c r="BS76" s="397"/>
      <c r="BT76" s="397"/>
      <c r="BU76" s="397"/>
      <c r="BV76" s="397"/>
      <c r="BW76" s="397"/>
      <c r="BX76" s="397"/>
      <c r="BY76" s="397"/>
      <c r="BZ76" s="397"/>
      <c r="CA76" s="397"/>
      <c r="CB76" s="397"/>
      <c r="CC76" s="397"/>
      <c r="CD76" s="397"/>
      <c r="CE76" s="397"/>
      <c r="CF76" s="397"/>
      <c r="CG76" s="397"/>
      <c r="CH76" s="397"/>
      <c r="CI76" s="397">
        <v>28</v>
      </c>
      <c r="CJ76" s="12" t="s">
        <v>363</v>
      </c>
      <c r="CK76" s="217"/>
      <c r="CL76" s="217"/>
      <c r="CM76" s="217" t="str">
        <f t="shared" si="21"/>
        <v/>
      </c>
      <c r="CN76" s="217"/>
      <c r="CO76" s="217"/>
      <c r="CP76" s="217"/>
      <c r="CQ76" s="217"/>
      <c r="CR76" s="217"/>
      <c r="CS76" s="217"/>
      <c r="CT76" s="217"/>
      <c r="CU76" s="217"/>
      <c r="CV76" s="217"/>
      <c r="CW76" s="217"/>
      <c r="CX76" s="217"/>
      <c r="CY76" s="217"/>
      <c r="CZ76" s="217"/>
      <c r="DA76" s="217"/>
      <c r="DB76" s="217"/>
      <c r="DC76" s="217"/>
      <c r="DD76" s="217"/>
      <c r="DE76" s="217"/>
      <c r="DF76" s="217"/>
      <c r="DG76" s="217"/>
      <c r="DH76" s="217"/>
      <c r="DI76" s="217"/>
      <c r="DJ76" s="217"/>
      <c r="DK76" s="217"/>
      <c r="DL76" s="217"/>
      <c r="DM76" s="217"/>
      <c r="DN76" s="217"/>
      <c r="DO76" s="217"/>
      <c r="DP76" s="397"/>
      <c r="DQ76" s="397"/>
      <c r="DR76" s="397"/>
      <c r="DS76" s="397"/>
      <c r="DT76" s="397"/>
      <c r="DU76" s="397"/>
      <c r="DV76" s="397"/>
      <c r="DW76" s="397"/>
      <c r="DX76" s="397"/>
      <c r="DY76" s="397"/>
      <c r="DZ76" s="397"/>
      <c r="EA76" s="397"/>
      <c r="EB76" s="397"/>
      <c r="EC76" s="397"/>
      <c r="ED76" s="397"/>
      <c r="EE76" s="397"/>
      <c r="EF76" s="397"/>
      <c r="EG76" s="397"/>
      <c r="EH76" s="397"/>
      <c r="EI76" s="397"/>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7" customFormat="1" x14ac:dyDescent="0.15">
      <c r="B77" s="500"/>
      <c r="C77" s="717" t="s">
        <v>223</v>
      </c>
      <c r="D77" s="718"/>
      <c r="E77" s="718"/>
      <c r="F77" s="718"/>
      <c r="G77" s="718"/>
      <c r="H77" s="718"/>
      <c r="I77" s="719"/>
      <c r="J77" s="277"/>
      <c r="K77" s="301" t="str">
        <f>IF(OR(ベース!$R$49=$BF$76,ベース!$R$49="S"),$BB$76,IF(ベース!$R$46="U",$BB$76,IF(AND(ベース!$R$46="D",ベース!$R$49="R"),$BC$76,"")))</f>
        <v>← 使用できません（配管なし）</v>
      </c>
      <c r="L77" s="278"/>
      <c r="M77" s="278"/>
      <c r="N77" s="278"/>
      <c r="O77" s="278"/>
      <c r="P77" s="278"/>
      <c r="Q77" s="278"/>
      <c r="R77" s="278"/>
      <c r="S77" s="278"/>
      <c r="T77" s="278"/>
      <c r="U77" s="278"/>
      <c r="V77" s="278"/>
      <c r="W77" s="278"/>
      <c r="X77" s="278"/>
      <c r="Y77" s="278"/>
      <c r="Z77" s="278"/>
      <c r="AA77" s="278"/>
      <c r="AB77" s="278"/>
      <c r="AC77" s="278"/>
      <c r="AD77" s="278"/>
      <c r="AE77" s="278"/>
      <c r="AF77" s="278"/>
      <c r="AG77" s="278"/>
      <c r="AH77" s="302" t="str">
        <f>IF(OR(ベース!$R$49=$BF$76,ベース!$R$49="S"),$BD$76,IF(ベース!$R$46="D",$BD$76,IF(AND(ベース!$R$46="U",ベース!$R$49="R"),$BE$76,"")))</f>
        <v>使用できません（配管なし） →</v>
      </c>
      <c r="AI77" s="279"/>
      <c r="AJ77" s="749"/>
      <c r="AK77" s="750"/>
      <c r="AL77" s="750"/>
      <c r="AM77" s="750"/>
      <c r="AN77" s="750"/>
      <c r="AO77" s="751"/>
      <c r="AP77" s="265" t="s">
        <v>550</v>
      </c>
      <c r="AQ77" s="397"/>
      <c r="AR77" s="397"/>
      <c r="AS77" s="397"/>
      <c r="AT77" s="397"/>
      <c r="AU77" s="397"/>
      <c r="AV77" s="397"/>
      <c r="AW77" s="397"/>
      <c r="AX77" s="397"/>
      <c r="AY77" s="397"/>
      <c r="AZ77" s="397"/>
      <c r="BA77" s="397"/>
      <c r="BB77" s="369"/>
      <c r="BC77" s="369"/>
      <c r="BD77" s="369"/>
      <c r="BE77" s="369"/>
      <c r="BF77" s="369"/>
      <c r="BG77" s="397"/>
      <c r="BH77" s="397"/>
      <c r="BI77" s="397"/>
      <c r="BJ77" s="397"/>
      <c r="BK77" s="397"/>
      <c r="BL77" s="397"/>
      <c r="BM77" s="397"/>
      <c r="BN77" s="397"/>
      <c r="BO77" s="397"/>
      <c r="BP77" s="397"/>
      <c r="BQ77" s="397"/>
      <c r="BR77" s="397"/>
      <c r="BS77" s="397"/>
      <c r="BT77" s="397"/>
      <c r="BU77" s="397"/>
      <c r="BV77" s="397"/>
      <c r="BW77" s="397"/>
      <c r="BX77" s="397"/>
      <c r="BY77" s="397"/>
      <c r="BZ77" s="397"/>
      <c r="CA77" s="397"/>
      <c r="CB77" s="397"/>
      <c r="CC77" s="397"/>
      <c r="CD77" s="397"/>
      <c r="CE77" s="397"/>
      <c r="CF77" s="397"/>
      <c r="CG77" s="397"/>
      <c r="CH77" s="397"/>
      <c r="CI77" s="397">
        <v>29</v>
      </c>
      <c r="CJ77" s="12" t="s">
        <v>364</v>
      </c>
      <c r="CK77" s="217"/>
      <c r="CL77" s="217"/>
      <c r="CM77" s="217" t="str">
        <f t="shared" si="21"/>
        <v/>
      </c>
      <c r="CN77" s="217"/>
      <c r="CO77" s="217"/>
      <c r="CP77" s="217"/>
      <c r="CQ77" s="217"/>
      <c r="CR77" s="217"/>
      <c r="CS77" s="217"/>
      <c r="CT77" s="217"/>
      <c r="CU77" s="217"/>
      <c r="CV77" s="217"/>
      <c r="CW77" s="217"/>
      <c r="CX77" s="217"/>
      <c r="CY77" s="217"/>
      <c r="CZ77" s="217"/>
      <c r="DA77" s="217"/>
      <c r="DB77" s="217"/>
      <c r="DC77" s="217"/>
      <c r="DD77" s="217"/>
      <c r="DE77" s="217"/>
      <c r="DF77" s="217"/>
      <c r="DG77" s="217"/>
      <c r="DH77" s="217"/>
      <c r="DI77" s="217"/>
      <c r="DJ77" s="217"/>
      <c r="DK77" s="217"/>
      <c r="DL77" s="217"/>
      <c r="DM77" s="217"/>
      <c r="DN77" s="217"/>
      <c r="DO77" s="217"/>
      <c r="DP77" s="397"/>
      <c r="DQ77" s="397"/>
      <c r="DR77" s="397"/>
      <c r="DS77" s="397"/>
      <c r="DT77" s="397"/>
      <c r="DU77" s="397"/>
      <c r="DV77" s="397"/>
      <c r="DW77" s="397"/>
      <c r="DX77" s="397"/>
      <c r="DY77" s="397"/>
      <c r="DZ77" s="397"/>
      <c r="EA77" s="397"/>
      <c r="EB77" s="397"/>
      <c r="EC77" s="397"/>
      <c r="ED77" s="397"/>
      <c r="EE77" s="397"/>
      <c r="EF77" s="397"/>
      <c r="EG77" s="397"/>
      <c r="EH77" s="397"/>
      <c r="EI77" s="397"/>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7" customFormat="1" ht="14.25" x14ac:dyDescent="0.15">
      <c r="B78" s="329"/>
      <c r="C78" s="330"/>
      <c r="D78" s="330"/>
      <c r="E78" s="330"/>
      <c r="F78" s="330"/>
      <c r="G78" s="330"/>
      <c r="H78" s="330"/>
      <c r="I78" s="331"/>
      <c r="J78" s="367"/>
      <c r="K78" s="167" t="str">
        <f>IF(K9="","",K9)</f>
        <v/>
      </c>
      <c r="L78" s="167" t="str">
        <f t="shared" ref="L78:AH78" si="26">IF(L9="","",L9)</f>
        <v/>
      </c>
      <c r="M78" s="167" t="str">
        <f t="shared" si="26"/>
        <v/>
      </c>
      <c r="N78" s="167" t="str">
        <f t="shared" si="26"/>
        <v/>
      </c>
      <c r="O78" s="167" t="str">
        <f t="shared" si="26"/>
        <v/>
      </c>
      <c r="P78" s="167" t="str">
        <f t="shared" si="26"/>
        <v/>
      </c>
      <c r="Q78" s="167" t="str">
        <f t="shared" si="26"/>
        <v/>
      </c>
      <c r="R78" s="167" t="str">
        <f t="shared" si="26"/>
        <v/>
      </c>
      <c r="S78" s="167" t="str">
        <f t="shared" si="26"/>
        <v/>
      </c>
      <c r="T78" s="167" t="str">
        <f t="shared" si="26"/>
        <v/>
      </c>
      <c r="U78" s="167" t="str">
        <f t="shared" si="26"/>
        <v/>
      </c>
      <c r="V78" s="167" t="str">
        <f t="shared" si="26"/>
        <v/>
      </c>
      <c r="W78" s="167" t="str">
        <f t="shared" si="26"/>
        <v/>
      </c>
      <c r="X78" s="167" t="str">
        <f t="shared" si="26"/>
        <v/>
      </c>
      <c r="Y78" s="167" t="str">
        <f t="shared" si="26"/>
        <v/>
      </c>
      <c r="Z78" s="167" t="str">
        <f t="shared" si="26"/>
        <v/>
      </c>
      <c r="AA78" s="167" t="str">
        <f t="shared" si="26"/>
        <v/>
      </c>
      <c r="AB78" s="167" t="str">
        <f t="shared" si="26"/>
        <v/>
      </c>
      <c r="AC78" s="167" t="str">
        <f t="shared" si="26"/>
        <v/>
      </c>
      <c r="AD78" s="167" t="str">
        <f t="shared" si="26"/>
        <v/>
      </c>
      <c r="AE78" s="167" t="str">
        <f t="shared" si="26"/>
        <v/>
      </c>
      <c r="AF78" s="167" t="str">
        <f t="shared" si="26"/>
        <v/>
      </c>
      <c r="AG78" s="167" t="str">
        <f t="shared" si="26"/>
        <v/>
      </c>
      <c r="AH78" s="167" t="str">
        <f t="shared" si="26"/>
        <v/>
      </c>
      <c r="AI78" s="368"/>
      <c r="AJ78" s="759"/>
      <c r="AK78" s="760"/>
      <c r="AL78" s="760"/>
      <c r="AM78" s="760"/>
      <c r="AN78" s="760"/>
      <c r="AO78" s="761"/>
      <c r="AP78" s="722"/>
      <c r="AQ78" s="397"/>
      <c r="AR78" s="397"/>
      <c r="AS78" s="397"/>
      <c r="AT78" s="397"/>
      <c r="AU78" s="397"/>
      <c r="AV78" s="397"/>
      <c r="AW78" s="397"/>
      <c r="AX78" s="397"/>
      <c r="AY78" s="397"/>
      <c r="AZ78" s="397"/>
      <c r="BA78" s="397"/>
      <c r="BB78" s="369" t="s">
        <v>753</v>
      </c>
      <c r="BC78" s="369" t="s">
        <v>754</v>
      </c>
      <c r="BD78" s="369"/>
      <c r="BE78" s="369"/>
      <c r="BF78" s="369"/>
      <c r="BG78" s="397"/>
      <c r="BH78" s="397"/>
      <c r="BI78" s="397"/>
      <c r="BJ78" s="397"/>
      <c r="BK78" s="397"/>
      <c r="BL78" s="397"/>
      <c r="BM78" s="397"/>
      <c r="BN78" s="397"/>
      <c r="BO78" s="397"/>
      <c r="BP78" s="397"/>
      <c r="BQ78" s="397"/>
      <c r="BR78" s="397"/>
      <c r="BS78" s="397"/>
      <c r="BT78" s="397"/>
      <c r="BU78" s="397"/>
      <c r="BV78" s="397"/>
      <c r="BW78" s="397"/>
      <c r="BX78" s="397"/>
      <c r="BY78" s="397"/>
      <c r="BZ78" s="397"/>
      <c r="CA78" s="397"/>
      <c r="CB78" s="397"/>
      <c r="CC78" s="397"/>
      <c r="CD78" s="397"/>
      <c r="CE78" s="397"/>
      <c r="CF78" s="397"/>
      <c r="CG78" s="397"/>
      <c r="CH78" s="397"/>
      <c r="CI78" s="397">
        <v>30</v>
      </c>
      <c r="CJ78" s="12" t="s">
        <v>983</v>
      </c>
      <c r="CK78" s="217"/>
      <c r="CL78" s="217"/>
      <c r="CM78" s="217" t="str">
        <f t="shared" si="21"/>
        <v/>
      </c>
      <c r="CN78" s="217"/>
      <c r="CO78" s="217"/>
      <c r="CP78" s="217"/>
      <c r="CQ78" s="217"/>
      <c r="CR78" s="217"/>
      <c r="CS78" s="217"/>
      <c r="CT78" s="217"/>
      <c r="CU78" s="217"/>
      <c r="CV78" s="217"/>
      <c r="CW78" s="217"/>
      <c r="CX78" s="217"/>
      <c r="CY78" s="217"/>
      <c r="CZ78" s="217"/>
      <c r="DA78" s="217"/>
      <c r="DB78" s="217"/>
      <c r="DC78" s="217"/>
      <c r="DD78" s="217"/>
      <c r="DE78" s="217"/>
      <c r="DF78" s="217"/>
      <c r="DG78" s="217"/>
      <c r="DH78" s="217"/>
      <c r="DI78" s="217"/>
      <c r="DJ78" s="217"/>
      <c r="DK78" s="217"/>
      <c r="DL78" s="217"/>
      <c r="DM78" s="217"/>
      <c r="DN78" s="217"/>
      <c r="DO78" s="217"/>
      <c r="DP78" s="397"/>
      <c r="DQ78" s="397"/>
      <c r="DR78" s="397"/>
      <c r="DS78" s="397"/>
      <c r="DT78" s="397"/>
      <c r="DU78" s="397"/>
      <c r="DV78" s="397"/>
      <c r="DW78" s="397"/>
      <c r="DX78" s="397"/>
      <c r="DY78" s="397"/>
      <c r="DZ78" s="397"/>
      <c r="EA78" s="397"/>
      <c r="EB78" s="397"/>
      <c r="EC78" s="397"/>
      <c r="ED78" s="397"/>
      <c r="EE78" s="397"/>
      <c r="EF78" s="397"/>
      <c r="EG78" s="397"/>
      <c r="EH78" s="397"/>
      <c r="EI78" s="397"/>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7" customFormat="1" x14ac:dyDescent="0.15">
      <c r="B79" s="332"/>
      <c r="C79" s="333"/>
      <c r="D79" s="333"/>
      <c r="E79" s="333"/>
      <c r="F79" s="333"/>
      <c r="G79" s="333"/>
      <c r="H79" s="333"/>
      <c r="I79" s="334"/>
      <c r="J79" s="32" t="s">
        <v>755</v>
      </c>
      <c r="K79" s="231">
        <v>1</v>
      </c>
      <c r="L79" s="232">
        <v>2</v>
      </c>
      <c r="M79" s="232">
        <v>3</v>
      </c>
      <c r="N79" s="232">
        <v>4</v>
      </c>
      <c r="O79" s="232">
        <v>5</v>
      </c>
      <c r="P79" s="232">
        <v>6</v>
      </c>
      <c r="Q79" s="232">
        <v>7</v>
      </c>
      <c r="R79" s="232">
        <v>8</v>
      </c>
      <c r="S79" s="232">
        <v>9</v>
      </c>
      <c r="T79" s="232">
        <v>10</v>
      </c>
      <c r="U79" s="232">
        <v>11</v>
      </c>
      <c r="V79" s="232">
        <v>12</v>
      </c>
      <c r="W79" s="232">
        <v>13</v>
      </c>
      <c r="X79" s="232">
        <v>14</v>
      </c>
      <c r="Y79" s="232">
        <v>15</v>
      </c>
      <c r="Z79" s="232">
        <v>16</v>
      </c>
      <c r="AA79" s="232">
        <v>17</v>
      </c>
      <c r="AB79" s="232">
        <v>18</v>
      </c>
      <c r="AC79" s="232">
        <v>19</v>
      </c>
      <c r="AD79" s="232">
        <v>20</v>
      </c>
      <c r="AE79" s="232">
        <v>21</v>
      </c>
      <c r="AF79" s="232">
        <v>22</v>
      </c>
      <c r="AG79" s="232">
        <v>23</v>
      </c>
      <c r="AH79" s="232">
        <v>24</v>
      </c>
      <c r="AI79" s="33" t="s">
        <v>756</v>
      </c>
      <c r="AJ79" s="762"/>
      <c r="AK79" s="763"/>
      <c r="AL79" s="763"/>
      <c r="AM79" s="763"/>
      <c r="AN79" s="763"/>
      <c r="AO79" s="764"/>
      <c r="AP79" s="765"/>
      <c r="AQ79" s="397"/>
      <c r="AR79" s="397"/>
      <c r="AS79" s="397"/>
      <c r="AT79" s="397"/>
      <c r="AU79" s="397"/>
      <c r="AV79" s="397"/>
      <c r="AW79" s="397"/>
      <c r="AX79" s="397"/>
      <c r="AY79" s="397"/>
      <c r="AZ79" s="397"/>
      <c r="BA79" s="397"/>
      <c r="BB79" s="369"/>
      <c r="BC79" s="369"/>
      <c r="BD79" s="369"/>
      <c r="BE79" s="369"/>
      <c r="BF79" s="369"/>
      <c r="BG79" s="397"/>
      <c r="BH79" s="397"/>
      <c r="BI79" s="397"/>
      <c r="BJ79" s="397"/>
      <c r="BK79" s="397"/>
      <c r="BL79" s="397"/>
      <c r="BM79" s="397"/>
      <c r="BN79" s="397"/>
      <c r="BO79" s="397"/>
      <c r="BP79" s="397"/>
      <c r="BQ79" s="397"/>
      <c r="BR79" s="397"/>
      <c r="BS79" s="397"/>
      <c r="BT79" s="397"/>
      <c r="BU79" s="397"/>
      <c r="BV79" s="397"/>
      <c r="BW79" s="397"/>
      <c r="BX79" s="397"/>
      <c r="BY79" s="397"/>
      <c r="BZ79" s="397"/>
      <c r="CA79" s="397"/>
      <c r="CB79" s="397"/>
      <c r="CC79" s="397"/>
      <c r="CD79" s="397"/>
      <c r="CE79" s="397"/>
      <c r="CF79" s="397"/>
      <c r="CG79" s="397"/>
      <c r="CH79" s="397"/>
      <c r="CI79" s="397">
        <v>31</v>
      </c>
      <c r="CJ79" s="12" t="s">
        <v>365</v>
      </c>
      <c r="CK79" s="217"/>
      <c r="CL79" s="217"/>
      <c r="CM79" s="217" t="str">
        <f t="shared" si="21"/>
        <v/>
      </c>
      <c r="CN79" s="217"/>
      <c r="CO79" s="217"/>
      <c r="CP79" s="217"/>
      <c r="CQ79" s="217"/>
      <c r="CR79" s="217"/>
      <c r="CS79" s="217"/>
      <c r="CT79" s="217"/>
      <c r="CU79" s="217"/>
      <c r="CV79" s="217"/>
      <c r="CW79" s="217"/>
      <c r="CX79" s="217"/>
      <c r="CY79" s="217"/>
      <c r="CZ79" s="217"/>
      <c r="DA79" s="217"/>
      <c r="DB79" s="217"/>
      <c r="DC79" s="217"/>
      <c r="DD79" s="217"/>
      <c r="DE79" s="217"/>
      <c r="DF79" s="217"/>
      <c r="DG79" s="217"/>
      <c r="DH79" s="217"/>
      <c r="DI79" s="217"/>
      <c r="DJ79" s="217"/>
      <c r="DK79" s="217"/>
      <c r="DL79" s="217"/>
      <c r="DM79" s="217"/>
      <c r="DN79" s="217"/>
      <c r="DO79" s="217"/>
      <c r="DP79" s="397"/>
      <c r="DQ79" s="397"/>
      <c r="DR79" s="397"/>
      <c r="DS79" s="397"/>
      <c r="DT79" s="397"/>
      <c r="DU79" s="397"/>
      <c r="DV79" s="397"/>
      <c r="DW79" s="397"/>
      <c r="DX79" s="397"/>
      <c r="DY79" s="397"/>
      <c r="DZ79" s="397"/>
      <c r="EA79" s="397"/>
      <c r="EB79" s="397"/>
      <c r="EC79" s="397"/>
      <c r="ED79" s="397"/>
      <c r="EE79" s="397"/>
      <c r="EF79" s="397"/>
      <c r="EG79" s="397"/>
      <c r="EH79" s="397"/>
      <c r="EI79" s="397"/>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97" customFormat="1" hidden="1" x14ac:dyDescent="0.15">
      <c r="Z80" s="227"/>
      <c r="BB80" s="369" t="s">
        <v>499</v>
      </c>
      <c r="BC80" s="369" t="s">
        <v>500</v>
      </c>
      <c r="BD80" s="369"/>
      <c r="BE80" s="369"/>
      <c r="BF80" s="369"/>
      <c r="CI80" s="397">
        <v>32</v>
      </c>
      <c r="CJ80" s="12" t="s">
        <v>366</v>
      </c>
      <c r="CK80" s="217"/>
      <c r="CL80" s="217"/>
      <c r="CM80" s="217" t="str">
        <f t="shared" si="21"/>
        <v/>
      </c>
      <c r="CN80" s="217"/>
      <c r="CO80" s="217"/>
      <c r="CP80" s="217"/>
      <c r="CQ80" s="217"/>
      <c r="CR80" s="217"/>
      <c r="CS80" s="217"/>
      <c r="CT80" s="217"/>
      <c r="CU80" s="217"/>
      <c r="CV80" s="217"/>
      <c r="CW80" s="217"/>
      <c r="CX80" s="217"/>
      <c r="CY80" s="217"/>
      <c r="CZ80" s="217"/>
      <c r="DA80" s="217"/>
      <c r="DB80" s="217"/>
      <c r="DC80" s="217"/>
      <c r="DD80" s="217"/>
      <c r="DE80" s="217"/>
      <c r="DF80" s="217"/>
      <c r="DG80" s="217"/>
      <c r="DH80" s="217"/>
      <c r="DI80" s="217"/>
      <c r="DJ80" s="217"/>
      <c r="DK80" s="217"/>
      <c r="DL80" s="217"/>
      <c r="DM80" s="217"/>
      <c r="DN80" s="217"/>
      <c r="DO80" s="217"/>
    </row>
    <row r="81" spans="3:139" s="397" customFormat="1" hidden="1" x14ac:dyDescent="0.15">
      <c r="C81" s="227"/>
      <c r="K81" s="397" t="str">
        <f>LEFT(K69,1)</f>
        <v/>
      </c>
      <c r="L81" s="397" t="str">
        <f t="shared" ref="L81:AH81" si="27">LEFT(L69,1)</f>
        <v/>
      </c>
      <c r="M81" s="397" t="str">
        <f t="shared" si="27"/>
        <v/>
      </c>
      <c r="N81" s="397" t="str">
        <f t="shared" si="27"/>
        <v/>
      </c>
      <c r="O81" s="397" t="str">
        <f t="shared" si="27"/>
        <v/>
      </c>
      <c r="P81" s="397" t="str">
        <f t="shared" si="27"/>
        <v/>
      </c>
      <c r="Q81" s="397" t="str">
        <f t="shared" si="27"/>
        <v/>
      </c>
      <c r="R81" s="397" t="str">
        <f t="shared" si="27"/>
        <v/>
      </c>
      <c r="S81" s="397" t="str">
        <f t="shared" si="27"/>
        <v/>
      </c>
      <c r="T81" s="397" t="str">
        <f t="shared" si="27"/>
        <v/>
      </c>
      <c r="U81" s="397" t="str">
        <f t="shared" si="27"/>
        <v/>
      </c>
      <c r="V81" s="397" t="str">
        <f t="shared" si="27"/>
        <v/>
      </c>
      <c r="W81" s="397" t="str">
        <f t="shared" si="27"/>
        <v/>
      </c>
      <c r="X81" s="397" t="str">
        <f t="shared" si="27"/>
        <v/>
      </c>
      <c r="Y81" s="397" t="str">
        <f t="shared" si="27"/>
        <v/>
      </c>
      <c r="Z81" s="397" t="str">
        <f t="shared" si="27"/>
        <v/>
      </c>
      <c r="AA81" s="397" t="str">
        <f t="shared" si="27"/>
        <v/>
      </c>
      <c r="AB81" s="397" t="str">
        <f t="shared" si="27"/>
        <v/>
      </c>
      <c r="AC81" s="397" t="str">
        <f t="shared" si="27"/>
        <v/>
      </c>
      <c r="AD81" s="397" t="str">
        <f t="shared" si="27"/>
        <v/>
      </c>
      <c r="AE81" s="397" t="str">
        <f t="shared" si="27"/>
        <v/>
      </c>
      <c r="AF81" s="397" t="str">
        <f t="shared" si="27"/>
        <v/>
      </c>
      <c r="AG81" s="397" t="str">
        <f t="shared" si="27"/>
        <v/>
      </c>
      <c r="AH81" s="397" t="str">
        <f t="shared" si="27"/>
        <v/>
      </c>
      <c r="AI81" s="12"/>
      <c r="AJ81" s="12">
        <f>COUNTIF(K81:AH81,"C")</f>
        <v>0</v>
      </c>
      <c r="AK81" s="12">
        <f>COUNTIF(K81:AH81,"L")</f>
        <v>0</v>
      </c>
      <c r="AL81" s="12">
        <f>COUNTIF(K81:AH81,"B")</f>
        <v>0</v>
      </c>
      <c r="AM81" s="12">
        <f>COUNTIF(K81:AH81,"N")</f>
        <v>0</v>
      </c>
      <c r="AN81" s="12"/>
      <c r="AO81" s="12"/>
      <c r="AP81" s="397">
        <f>24-COUNTIF(K81:AH81,"")</f>
        <v>0</v>
      </c>
      <c r="BB81" s="369" t="s">
        <v>467</v>
      </c>
      <c r="BC81" s="369" t="s">
        <v>468</v>
      </c>
      <c r="BD81" s="369" t="s">
        <v>469</v>
      </c>
      <c r="BE81" s="369"/>
      <c r="BF81" s="369"/>
      <c r="CI81" s="397">
        <v>33</v>
      </c>
      <c r="CJ81" s="12" t="s">
        <v>757</v>
      </c>
      <c r="CK81" s="217"/>
      <c r="CL81" s="217"/>
      <c r="CM81" s="217" t="str">
        <f t="shared" si="21"/>
        <v/>
      </c>
      <c r="CN81" s="217"/>
      <c r="CO81" s="217"/>
      <c r="CP81" s="217"/>
      <c r="CQ81" s="217"/>
      <c r="CR81" s="217"/>
      <c r="CS81" s="217"/>
      <c r="CT81" s="217"/>
      <c r="CU81" s="217"/>
      <c r="CV81" s="217"/>
      <c r="CW81" s="217"/>
      <c r="CX81" s="217"/>
      <c r="CY81" s="217"/>
      <c r="CZ81" s="217"/>
      <c r="DA81" s="217"/>
      <c r="DB81" s="217"/>
      <c r="DC81" s="217"/>
      <c r="DD81" s="217"/>
      <c r="DE81" s="217"/>
      <c r="DF81" s="217"/>
      <c r="DG81" s="217"/>
      <c r="DH81" s="217"/>
      <c r="DI81" s="217"/>
      <c r="DJ81" s="217"/>
      <c r="DK81" s="217"/>
      <c r="DL81" s="217"/>
      <c r="DM81" s="217"/>
      <c r="DN81" s="217"/>
      <c r="DO81" s="217"/>
    </row>
    <row r="82" spans="3:139" s="397" customFormat="1" hidden="1" x14ac:dyDescent="0.15">
      <c r="C82" s="404"/>
      <c r="D82" s="68"/>
      <c r="E82" s="68"/>
      <c r="F82" s="68"/>
      <c r="G82" s="68"/>
      <c r="H82" s="68"/>
      <c r="I82" s="404"/>
      <c r="K82" s="397" t="str">
        <f>IF(MID(K69,2,1)&lt;&gt;"N","",MID(K69,2,1))</f>
        <v/>
      </c>
      <c r="L82" s="397" t="str">
        <f>IF(MID(L69,2,1)&lt;&gt;"N","",MID(L69,2,1))</f>
        <v/>
      </c>
      <c r="M82" s="397" t="str">
        <f t="shared" ref="M82:AH82" si="28">IF(MID(M69,2,1)&lt;&gt;"N","",MID(M69,2,1))</f>
        <v/>
      </c>
      <c r="N82" s="397" t="str">
        <f t="shared" si="28"/>
        <v/>
      </c>
      <c r="O82" s="397" t="str">
        <f t="shared" si="28"/>
        <v/>
      </c>
      <c r="P82" s="397" t="str">
        <f t="shared" si="28"/>
        <v/>
      </c>
      <c r="Q82" s="397" t="str">
        <f t="shared" si="28"/>
        <v/>
      </c>
      <c r="R82" s="397" t="str">
        <f t="shared" si="28"/>
        <v/>
      </c>
      <c r="S82" s="397" t="str">
        <f t="shared" si="28"/>
        <v/>
      </c>
      <c r="T82" s="397" t="str">
        <f t="shared" si="28"/>
        <v/>
      </c>
      <c r="U82" s="397" t="str">
        <f t="shared" si="28"/>
        <v/>
      </c>
      <c r="V82" s="397" t="str">
        <f t="shared" si="28"/>
        <v/>
      </c>
      <c r="W82" s="397" t="str">
        <f t="shared" si="28"/>
        <v/>
      </c>
      <c r="X82" s="397" t="str">
        <f t="shared" si="28"/>
        <v/>
      </c>
      <c r="Y82" s="397" t="str">
        <f t="shared" si="28"/>
        <v/>
      </c>
      <c r="Z82" s="397" t="str">
        <f t="shared" si="28"/>
        <v/>
      </c>
      <c r="AA82" s="397" t="str">
        <f t="shared" si="28"/>
        <v/>
      </c>
      <c r="AB82" s="397" t="str">
        <f t="shared" si="28"/>
        <v/>
      </c>
      <c r="AC82" s="397" t="str">
        <f t="shared" si="28"/>
        <v/>
      </c>
      <c r="AD82" s="397" t="str">
        <f t="shared" si="28"/>
        <v/>
      </c>
      <c r="AE82" s="397" t="str">
        <f t="shared" si="28"/>
        <v/>
      </c>
      <c r="AF82" s="397" t="str">
        <f t="shared" si="28"/>
        <v/>
      </c>
      <c r="AG82" s="397" t="str">
        <f t="shared" si="28"/>
        <v/>
      </c>
      <c r="AH82" s="397" t="str">
        <f t="shared" si="28"/>
        <v/>
      </c>
      <c r="AI82" s="12"/>
      <c r="AJ82" s="12" t="str">
        <f>IF(U71="","",MATCH(U71,BB70:BD70,0))</f>
        <v/>
      </c>
      <c r="AK82" s="379" t="str">
        <f>IF(AJ82="","",INDEX(BB71:BD71,1,AJ82))</f>
        <v/>
      </c>
      <c r="AL82" s="379" t="str">
        <f>IF(AK82="C",$BB$81,IF(AK82="L",$BC$81,IF(AK82="B",$BD$81,"")))</f>
        <v/>
      </c>
      <c r="AM82" s="12"/>
      <c r="AN82" s="12"/>
      <c r="AO82" s="12"/>
      <c r="BB82" s="369"/>
      <c r="BC82" s="369"/>
      <c r="BD82" s="369"/>
      <c r="BE82" s="369"/>
      <c r="BF82" s="369"/>
      <c r="CI82" s="397">
        <v>34</v>
      </c>
      <c r="CJ82" s="12" t="s">
        <v>367</v>
      </c>
      <c r="CK82" s="217"/>
      <c r="CL82" s="217"/>
      <c r="CM82" s="217" t="str">
        <f t="shared" si="21"/>
        <v/>
      </c>
      <c r="CN82" s="217"/>
      <c r="CO82" s="217"/>
      <c r="CP82" s="217"/>
      <c r="CQ82" s="217"/>
      <c r="CR82" s="217"/>
      <c r="CS82" s="217"/>
      <c r="CT82" s="217"/>
      <c r="CU82" s="217"/>
      <c r="CV82" s="217"/>
      <c r="CW82" s="217"/>
      <c r="CX82" s="217"/>
      <c r="CY82" s="217"/>
      <c r="CZ82" s="217"/>
      <c r="DA82" s="217"/>
      <c r="DB82" s="217"/>
      <c r="DC82" s="217"/>
      <c r="DD82" s="217"/>
      <c r="DE82" s="217"/>
      <c r="DF82" s="217"/>
      <c r="DG82" s="217"/>
      <c r="DH82" s="217"/>
      <c r="DI82" s="217"/>
      <c r="DJ82" s="217"/>
      <c r="DK82" s="217"/>
      <c r="DL82" s="217"/>
      <c r="DM82" s="217"/>
      <c r="DN82" s="217"/>
      <c r="DO82" s="217"/>
    </row>
    <row r="83" spans="3:139" s="397" customFormat="1" hidden="1" x14ac:dyDescent="0.15">
      <c r="C83" s="404"/>
      <c r="D83" s="68"/>
      <c r="E83" s="68"/>
      <c r="F83" s="68"/>
      <c r="G83" s="68"/>
      <c r="H83" s="68"/>
      <c r="I83" s="404"/>
      <c r="J83" s="12" t="s">
        <v>758</v>
      </c>
      <c r="K83" s="397" t="str">
        <f>IF(AND(K81="",K82=""),"",IF(K81="N","N",IF(K82="N","N","")))</f>
        <v/>
      </c>
      <c r="L83" s="397" t="str">
        <f t="shared" ref="L83:AH83" si="29">IF(AND(L81="",L82=""),"",IF(L81="N","N",IF(L82="N","N","")))</f>
        <v/>
      </c>
      <c r="M83" s="397" t="str">
        <f t="shared" si="29"/>
        <v/>
      </c>
      <c r="N83" s="397" t="str">
        <f t="shared" si="29"/>
        <v/>
      </c>
      <c r="O83" s="397" t="str">
        <f t="shared" si="29"/>
        <v/>
      </c>
      <c r="P83" s="397" t="str">
        <f t="shared" si="29"/>
        <v/>
      </c>
      <c r="Q83" s="397" t="str">
        <f t="shared" si="29"/>
        <v/>
      </c>
      <c r="R83" s="397" t="str">
        <f t="shared" si="29"/>
        <v/>
      </c>
      <c r="S83" s="397" t="str">
        <f t="shared" si="29"/>
        <v/>
      </c>
      <c r="T83" s="397" t="str">
        <f t="shared" si="29"/>
        <v/>
      </c>
      <c r="U83" s="397" t="str">
        <f t="shared" si="29"/>
        <v/>
      </c>
      <c r="V83" s="397" t="str">
        <f t="shared" si="29"/>
        <v/>
      </c>
      <c r="W83" s="397" t="str">
        <f t="shared" si="29"/>
        <v/>
      </c>
      <c r="X83" s="397" t="str">
        <f t="shared" si="29"/>
        <v/>
      </c>
      <c r="Y83" s="397" t="str">
        <f t="shared" si="29"/>
        <v/>
      </c>
      <c r="Z83" s="397" t="str">
        <f t="shared" si="29"/>
        <v/>
      </c>
      <c r="AA83" s="397" t="str">
        <f t="shared" si="29"/>
        <v/>
      </c>
      <c r="AB83" s="397" t="str">
        <f t="shared" si="29"/>
        <v/>
      </c>
      <c r="AC83" s="397" t="str">
        <f t="shared" si="29"/>
        <v/>
      </c>
      <c r="AD83" s="397" t="str">
        <f t="shared" si="29"/>
        <v/>
      </c>
      <c r="AE83" s="397" t="str">
        <f t="shared" si="29"/>
        <v/>
      </c>
      <c r="AF83" s="397" t="str">
        <f t="shared" si="29"/>
        <v/>
      </c>
      <c r="AG83" s="397" t="str">
        <f t="shared" si="29"/>
        <v/>
      </c>
      <c r="AH83" s="397" t="str">
        <f t="shared" si="29"/>
        <v/>
      </c>
      <c r="AI83" s="12"/>
      <c r="AJ83" s="12"/>
      <c r="AK83" s="12"/>
      <c r="AL83" s="12"/>
      <c r="AM83" s="12"/>
      <c r="AN83" s="12"/>
      <c r="AO83" s="12"/>
      <c r="AP83" s="397">
        <f>24-COUNTIF(K83:AH83,"")</f>
        <v>0</v>
      </c>
      <c r="BB83" s="369"/>
      <c r="BC83" s="369"/>
      <c r="BD83" s="369"/>
      <c r="BE83" s="369"/>
      <c r="BF83" s="369"/>
      <c r="CI83" s="397">
        <v>35</v>
      </c>
      <c r="CJ83" s="12" t="s">
        <v>368</v>
      </c>
      <c r="CK83" s="217"/>
      <c r="CL83" s="217"/>
      <c r="CM83" s="217" t="str">
        <f t="shared" si="21"/>
        <v/>
      </c>
      <c r="CN83" s="217"/>
      <c r="CO83" s="217"/>
      <c r="CP83" s="217"/>
      <c r="CQ83" s="217"/>
      <c r="CR83" s="217"/>
      <c r="CS83" s="217"/>
      <c r="CT83" s="217"/>
      <c r="CU83" s="217"/>
      <c r="CV83" s="217"/>
      <c r="CW83" s="217"/>
      <c r="CX83" s="217"/>
      <c r="CY83" s="217"/>
      <c r="CZ83" s="217"/>
      <c r="DA83" s="217"/>
      <c r="DB83" s="217"/>
      <c r="DC83" s="217"/>
      <c r="DD83" s="217"/>
      <c r="DE83" s="217"/>
      <c r="DF83" s="217"/>
      <c r="DG83" s="217"/>
      <c r="DH83" s="217"/>
      <c r="DI83" s="217"/>
      <c r="DJ83" s="217"/>
      <c r="DK83" s="217"/>
      <c r="DL83" s="217"/>
      <c r="DM83" s="217"/>
      <c r="DN83" s="217"/>
      <c r="DO83" s="217"/>
    </row>
    <row r="84" spans="3:139" s="397" customFormat="1" hidden="1" x14ac:dyDescent="0.15">
      <c r="C84" s="404"/>
      <c r="D84" s="68"/>
      <c r="E84" s="68"/>
      <c r="F84" s="68"/>
      <c r="G84" s="68"/>
      <c r="H84" s="68"/>
      <c r="I84" s="404"/>
      <c r="N84" s="68"/>
      <c r="O84" s="404"/>
      <c r="P84" s="68"/>
      <c r="Q84" s="68"/>
      <c r="R84" s="68"/>
      <c r="S84" s="68"/>
      <c r="T84" s="68"/>
      <c r="U84" s="68"/>
      <c r="V84" s="68"/>
      <c r="W84" s="404"/>
      <c r="X84" s="68"/>
      <c r="Y84" s="68"/>
      <c r="Z84" s="404"/>
      <c r="AA84" s="12"/>
      <c r="AB84" s="12"/>
      <c r="AC84" s="12"/>
      <c r="AD84" s="12"/>
      <c r="AE84" s="12"/>
      <c r="AF84" s="12"/>
      <c r="AH84" s="12"/>
      <c r="AI84" s="12"/>
      <c r="AJ84" s="12"/>
      <c r="AK84" s="12"/>
      <c r="AL84" s="12"/>
      <c r="AM84" s="12"/>
      <c r="AN84" s="12"/>
      <c r="AO84" s="12"/>
      <c r="BB84" s="369"/>
      <c r="BC84" s="369"/>
      <c r="BD84" s="369"/>
      <c r="BE84" s="369"/>
      <c r="BF84" s="369"/>
      <c r="CI84" s="397">
        <v>36</v>
      </c>
      <c r="CJ84" s="12" t="s">
        <v>759</v>
      </c>
      <c r="CK84" s="217"/>
      <c r="CL84" s="217"/>
      <c r="CM84" s="217" t="str">
        <f>IF(COUNTIF($CQ$24:$DO$30,CJ84)=0,"",COUNTIF($CQ$24:$DO$30,CJ84))</f>
        <v/>
      </c>
      <c r="CN84" s="217"/>
      <c r="CO84" s="217"/>
      <c r="CP84" s="217"/>
      <c r="CQ84" s="217"/>
      <c r="CR84" s="217"/>
      <c r="CS84" s="217"/>
      <c r="CT84" s="217"/>
      <c r="CU84" s="217"/>
      <c r="CV84" s="217"/>
      <c r="CW84" s="217"/>
      <c r="CX84" s="217"/>
      <c r="CY84" s="217"/>
      <c r="CZ84" s="217"/>
      <c r="DA84" s="217"/>
      <c r="DB84" s="217"/>
      <c r="DC84" s="217"/>
      <c r="DD84" s="217"/>
      <c r="DE84" s="217"/>
      <c r="DF84" s="217"/>
      <c r="DG84" s="217"/>
      <c r="DH84" s="217"/>
      <c r="DI84" s="217"/>
      <c r="DJ84" s="217"/>
      <c r="DK84" s="217"/>
      <c r="DL84" s="217"/>
      <c r="DM84" s="217"/>
      <c r="DN84" s="217"/>
      <c r="DO84" s="217"/>
    </row>
    <row r="85" spans="3:139" s="397" customFormat="1" hidden="1" x14ac:dyDescent="0.15">
      <c r="C85" s="404"/>
      <c r="D85" s="68"/>
      <c r="E85" s="68"/>
      <c r="F85" s="68"/>
      <c r="G85" s="68"/>
      <c r="H85" s="68"/>
      <c r="I85" s="68"/>
      <c r="J85" s="68"/>
      <c r="K85" s="68"/>
      <c r="L85" s="68"/>
      <c r="M85" s="68"/>
      <c r="N85" s="68"/>
      <c r="O85" s="68"/>
      <c r="Z85" s="404"/>
      <c r="AA85" s="12"/>
      <c r="AB85" s="12"/>
      <c r="AC85" s="12"/>
      <c r="AD85" s="12"/>
      <c r="AE85" s="12"/>
      <c r="AF85" s="118"/>
      <c r="AH85" s="12"/>
      <c r="AI85" s="12"/>
      <c r="AJ85" s="12"/>
      <c r="AK85" s="12"/>
      <c r="AL85" s="12"/>
      <c r="AM85" s="12"/>
      <c r="AN85" s="12"/>
      <c r="AO85" s="12"/>
      <c r="BB85" s="369"/>
      <c r="BC85" s="369"/>
      <c r="BD85" s="369"/>
      <c r="BE85" s="369"/>
      <c r="BF85" s="369"/>
      <c r="CI85" s="397">
        <v>37</v>
      </c>
      <c r="CJ85" s="12" t="s">
        <v>760</v>
      </c>
      <c r="CK85" s="217"/>
      <c r="CL85" s="217"/>
      <c r="CM85" s="217" t="str">
        <f>IF(COUNTIF($CQ$24:$DO$31,CJ85)=0,"",COUNTIF($CQ$24:$DO$31,CJ85))</f>
        <v/>
      </c>
      <c r="CN85" s="217"/>
      <c r="CO85" s="217"/>
      <c r="CP85" s="217"/>
      <c r="CQ85" s="217"/>
      <c r="CR85" s="217"/>
      <c r="CS85" s="217"/>
      <c r="CT85" s="217"/>
      <c r="CU85" s="217"/>
      <c r="CV85" s="217"/>
      <c r="CW85" s="217"/>
      <c r="CX85" s="217"/>
      <c r="CY85" s="217"/>
      <c r="CZ85" s="217"/>
      <c r="DA85" s="217"/>
      <c r="DB85" s="217"/>
      <c r="DC85" s="217"/>
      <c r="DD85" s="217"/>
      <c r="DE85" s="217"/>
      <c r="DF85" s="217"/>
      <c r="DG85" s="217"/>
      <c r="DH85" s="217"/>
      <c r="DI85" s="217"/>
      <c r="DJ85" s="217"/>
      <c r="DK85" s="217"/>
      <c r="DL85" s="217"/>
      <c r="DM85" s="217"/>
      <c r="DN85" s="217"/>
      <c r="DO85" s="217"/>
    </row>
    <row r="86" spans="3:139" s="397" customFormat="1" hidden="1" x14ac:dyDescent="0.15">
      <c r="D86" s="68"/>
      <c r="E86" s="68"/>
      <c r="F86" s="68"/>
      <c r="G86" s="68"/>
      <c r="Z86" s="404"/>
      <c r="AA86" s="12"/>
      <c r="AB86" s="12"/>
      <c r="AC86" s="12"/>
      <c r="AD86" s="12"/>
      <c r="AE86" s="12"/>
      <c r="AF86" s="118"/>
      <c r="AH86" s="12"/>
      <c r="AI86" s="12"/>
      <c r="AJ86" s="12"/>
      <c r="AK86" s="12"/>
      <c r="AL86" s="12"/>
      <c r="AM86" s="12"/>
      <c r="AN86" s="12"/>
      <c r="AO86" s="12"/>
      <c r="BB86" s="369"/>
      <c r="BC86" s="369"/>
      <c r="BD86" s="369"/>
      <c r="BE86" s="369"/>
      <c r="BF86" s="369"/>
      <c r="CI86" s="397">
        <v>38</v>
      </c>
      <c r="CJ86" s="12" t="s">
        <v>761</v>
      </c>
      <c r="CK86" s="217"/>
      <c r="CL86" s="217"/>
      <c r="CM86" s="217" t="str">
        <f>IF(COUNTIF($CQ$24:$DO$31,CJ86)=0,"",COUNTIF($CQ$24:$DO$31,CJ86))</f>
        <v/>
      </c>
      <c r="CN86" s="217"/>
      <c r="CO86" s="217"/>
      <c r="CP86" s="217"/>
      <c r="CQ86" s="217"/>
      <c r="CR86" s="217"/>
      <c r="CS86" s="217"/>
      <c r="CT86" s="217"/>
      <c r="CU86" s="217"/>
      <c r="CV86" s="217"/>
      <c r="CW86" s="217"/>
      <c r="CX86" s="217"/>
      <c r="CY86" s="217"/>
      <c r="CZ86" s="217"/>
      <c r="DA86" s="217"/>
      <c r="DB86" s="217"/>
      <c r="DC86" s="217"/>
      <c r="DD86" s="217"/>
      <c r="DE86" s="217"/>
      <c r="DF86" s="217"/>
      <c r="DG86" s="217"/>
      <c r="DH86" s="217"/>
      <c r="DI86" s="217"/>
      <c r="DJ86" s="217"/>
      <c r="DK86" s="217"/>
      <c r="DL86" s="217"/>
      <c r="DM86" s="217"/>
      <c r="DN86" s="217"/>
      <c r="DO86" s="217"/>
    </row>
    <row r="87" spans="3:139" s="397" customFormat="1" hidden="1" x14ac:dyDescent="0.15">
      <c r="D87" s="68"/>
      <c r="E87" s="68"/>
      <c r="F87" s="68"/>
      <c r="G87" s="68"/>
      <c r="Z87" s="404"/>
      <c r="AA87" s="12"/>
      <c r="AB87" s="12"/>
      <c r="AC87" s="12"/>
      <c r="AD87" s="12"/>
      <c r="AE87" s="12"/>
      <c r="AF87" s="12"/>
      <c r="AH87" s="12"/>
      <c r="AI87" s="12"/>
      <c r="AJ87" s="381"/>
      <c r="AK87" s="381"/>
      <c r="AL87" s="381"/>
      <c r="AM87" s="381"/>
      <c r="AN87" s="381"/>
      <c r="AO87" s="381"/>
      <c r="BB87" s="369"/>
      <c r="BC87" s="369"/>
      <c r="BD87" s="369"/>
      <c r="BE87" s="369"/>
      <c r="BF87" s="369"/>
      <c r="BW87" s="12"/>
      <c r="BX87" s="12"/>
      <c r="BY87" s="12"/>
      <c r="BZ87" s="12"/>
      <c r="CA87" s="12"/>
      <c r="CB87" s="12"/>
      <c r="CC87" s="12"/>
      <c r="CD87" s="12"/>
      <c r="CE87" s="12"/>
      <c r="CF87" s="12"/>
      <c r="CI87" s="397">
        <v>39</v>
      </c>
      <c r="CJ87" t="s">
        <v>762</v>
      </c>
      <c r="CK87" s="217"/>
      <c r="CL87" s="217"/>
      <c r="CM87" s="217" t="str">
        <f>IF(COUNTIF($CQ$14:$DO$14,CJ87)=0,"",COUNTIF($CQ$14:$DO$14,CJ87))</f>
        <v/>
      </c>
      <c r="CN87" s="217"/>
      <c r="CO87" s="217"/>
      <c r="CP87" s="217"/>
      <c r="CQ87" s="217"/>
      <c r="CR87" s="217"/>
      <c r="CS87" s="217"/>
      <c r="CT87" s="217"/>
      <c r="CU87" s="217"/>
      <c r="CV87" s="217"/>
      <c r="CW87" s="217"/>
      <c r="CX87" s="217"/>
      <c r="CY87" s="217"/>
      <c r="CZ87" s="217"/>
      <c r="DA87" s="217"/>
      <c r="DB87" s="217"/>
      <c r="DC87" s="217"/>
      <c r="DD87" s="217"/>
      <c r="DE87" s="217"/>
      <c r="DF87" s="217"/>
      <c r="DG87" s="217"/>
      <c r="DH87" s="217"/>
      <c r="DI87" s="217"/>
      <c r="DJ87" s="217"/>
      <c r="DK87" s="217"/>
      <c r="DL87" s="217"/>
      <c r="DM87" s="217"/>
      <c r="DN87" s="217"/>
      <c r="DO87" s="217"/>
    </row>
    <row r="88" spans="3:139" s="397" customFormat="1" hidden="1" x14ac:dyDescent="0.15">
      <c r="D88" s="68"/>
      <c r="E88" s="68"/>
      <c r="F88" s="68"/>
      <c r="G88" s="68"/>
      <c r="Z88" s="404"/>
      <c r="AA88" s="12"/>
      <c r="AB88" s="12"/>
      <c r="AC88" s="12"/>
      <c r="AD88" s="12"/>
      <c r="AE88" s="12"/>
      <c r="AF88" s="118"/>
      <c r="BB88" s="369"/>
      <c r="BC88" s="369"/>
      <c r="BD88" s="369"/>
      <c r="BE88" s="369"/>
      <c r="BF88" s="369"/>
      <c r="BW88" s="12"/>
      <c r="BX88" s="12"/>
      <c r="BY88" s="12"/>
      <c r="BZ88" s="12"/>
      <c r="CA88" s="12"/>
      <c r="CB88" s="12"/>
      <c r="CC88" s="12"/>
      <c r="CD88" s="12"/>
      <c r="CE88" s="12"/>
      <c r="CF88" s="12"/>
      <c r="CI88" s="397">
        <v>40</v>
      </c>
      <c r="CJ88" t="s">
        <v>763</v>
      </c>
      <c r="CK88" s="217"/>
      <c r="CL88" s="217"/>
      <c r="CM88" s="217" t="str">
        <f t="shared" ref="CM88:CM95" si="30">IF(COUNTIF($CQ$14:$DO$14,CJ88)=0,"",COUNTIF($CQ$14:$DO$14,CJ88))</f>
        <v/>
      </c>
      <c r="CN88" s="217"/>
      <c r="CO88" s="217"/>
      <c r="CP88" s="217"/>
      <c r="CQ88" s="217"/>
      <c r="CR88" s="217"/>
      <c r="CS88" s="217"/>
      <c r="CT88" s="217"/>
      <c r="CU88" s="217"/>
      <c r="CV88" s="217"/>
      <c r="CW88" s="217"/>
      <c r="CX88" s="217"/>
      <c r="CY88" s="217"/>
      <c r="CZ88" s="217"/>
      <c r="DA88" s="217"/>
      <c r="DB88" s="217"/>
      <c r="DC88" s="217"/>
      <c r="DD88" s="217"/>
      <c r="DE88" s="217"/>
      <c r="DF88" s="217"/>
      <c r="DG88" s="217"/>
      <c r="DH88" s="217"/>
      <c r="DI88" s="217"/>
      <c r="DJ88" s="217"/>
      <c r="DK88" s="217"/>
      <c r="DL88" s="217"/>
      <c r="DM88" s="217"/>
      <c r="DN88" s="217"/>
      <c r="DO88" s="217"/>
    </row>
    <row r="89" spans="3:139" s="397" customFormat="1" ht="14.25" hidden="1" x14ac:dyDescent="0.15">
      <c r="D89" s="118"/>
      <c r="E89" s="67"/>
      <c r="F89" s="67"/>
      <c r="G89" s="67"/>
      <c r="K89" s="406" t="str">
        <f>IF(AND(K9=$BB$9,K64="→"),"X","")</f>
        <v/>
      </c>
      <c r="L89" s="406" t="str">
        <f t="shared" ref="L89:Q89" si="31">IF(AND(L9=$BB$9,L64="→"),"X","")</f>
        <v/>
      </c>
      <c r="M89" s="406" t="str">
        <f t="shared" si="31"/>
        <v/>
      </c>
      <c r="N89" s="406" t="str">
        <f t="shared" si="31"/>
        <v/>
      </c>
      <c r="O89" s="406" t="str">
        <f t="shared" si="31"/>
        <v/>
      </c>
      <c r="P89" s="406" t="str">
        <f t="shared" si="31"/>
        <v/>
      </c>
      <c r="Q89" s="406" t="str">
        <f t="shared" si="31"/>
        <v/>
      </c>
      <c r="R89" s="406" t="str">
        <f>IF(AND(R9=$BB$9,R64="→"),"X","")</f>
        <v/>
      </c>
      <c r="S89" s="406" t="str">
        <f t="shared" ref="S89:AH89" si="32">IF(AND(S9=$BB$9,S64="→"),"X","")</f>
        <v/>
      </c>
      <c r="T89" s="406" t="str">
        <f t="shared" si="32"/>
        <v/>
      </c>
      <c r="U89" s="406" t="str">
        <f t="shared" si="32"/>
        <v/>
      </c>
      <c r="V89" s="406" t="str">
        <f t="shared" si="32"/>
        <v/>
      </c>
      <c r="W89" s="406" t="str">
        <f t="shared" si="32"/>
        <v/>
      </c>
      <c r="X89" s="406" t="str">
        <f t="shared" si="32"/>
        <v/>
      </c>
      <c r="Y89" s="406" t="str">
        <f t="shared" si="32"/>
        <v/>
      </c>
      <c r="Z89" s="406" t="str">
        <f t="shared" si="32"/>
        <v/>
      </c>
      <c r="AA89" s="406" t="str">
        <f t="shared" si="32"/>
        <v/>
      </c>
      <c r="AB89" s="406" t="str">
        <f t="shared" si="32"/>
        <v/>
      </c>
      <c r="AC89" s="406" t="str">
        <f t="shared" si="32"/>
        <v/>
      </c>
      <c r="AD89" s="406" t="str">
        <f t="shared" si="32"/>
        <v/>
      </c>
      <c r="AE89" s="406" t="str">
        <f t="shared" si="32"/>
        <v/>
      </c>
      <c r="AF89" s="406" t="str">
        <f t="shared" si="32"/>
        <v/>
      </c>
      <c r="AG89" s="406" t="str">
        <f t="shared" si="32"/>
        <v/>
      </c>
      <c r="AH89" s="406" t="str">
        <f t="shared" si="32"/>
        <v/>
      </c>
      <c r="AI89" s="397">
        <f>COUNTIF(K89:AH89,"X")</f>
        <v>0</v>
      </c>
      <c r="BB89" s="369"/>
      <c r="BC89" s="369"/>
      <c r="BD89" s="369"/>
      <c r="BE89" s="369"/>
      <c r="BF89" s="369"/>
      <c r="BW89" s="12"/>
      <c r="BX89" s="12"/>
      <c r="BY89" s="12"/>
      <c r="BZ89" s="12"/>
      <c r="CA89" s="12"/>
      <c r="CB89" s="12"/>
      <c r="CC89" s="12"/>
      <c r="CD89" s="12"/>
      <c r="CE89" s="12"/>
      <c r="CF89" s="12"/>
      <c r="CI89" s="397">
        <v>41</v>
      </c>
      <c r="CJ89" t="s">
        <v>764</v>
      </c>
      <c r="CK89" s="217"/>
      <c r="CL89" s="217"/>
      <c r="CM89" s="217" t="str">
        <f t="shared" si="30"/>
        <v/>
      </c>
      <c r="CN89" s="217"/>
      <c r="CO89" s="217"/>
      <c r="CP89" s="217"/>
      <c r="CQ89" s="217"/>
      <c r="CR89" s="217"/>
      <c r="CS89" s="217"/>
      <c r="CT89" s="217"/>
      <c r="CU89" s="217"/>
      <c r="CV89" s="217"/>
      <c r="CW89" s="217"/>
      <c r="CX89" s="217"/>
      <c r="CY89" s="217"/>
      <c r="CZ89" s="217"/>
      <c r="DA89" s="217"/>
      <c r="DB89" s="217"/>
      <c r="DC89" s="217"/>
      <c r="DD89" s="217"/>
      <c r="DE89" s="217"/>
      <c r="DF89" s="217"/>
      <c r="DG89" s="217"/>
      <c r="DH89" s="217"/>
      <c r="DI89" s="217"/>
      <c r="DJ89" s="217"/>
      <c r="DK89" s="217"/>
      <c r="DL89" s="217"/>
      <c r="DM89" s="217"/>
      <c r="DN89" s="217"/>
      <c r="DO89" s="217"/>
    </row>
    <row r="90" spans="3:139" s="397" customFormat="1" ht="14.25" hidden="1" x14ac:dyDescent="0.15">
      <c r="D90" s="118"/>
      <c r="E90" s="405"/>
      <c r="F90" s="405"/>
      <c r="G90" s="405"/>
      <c r="K90" s="406" t="str">
        <f>IF(AND(K9=$BB$9,K65="→"),"X","")</f>
        <v/>
      </c>
      <c r="L90" s="406" t="str">
        <f t="shared" ref="L90:Q90" si="33">IF(AND(L9=$BB$9,L65="→"),"X","")</f>
        <v/>
      </c>
      <c r="M90" s="406" t="str">
        <f t="shared" si="33"/>
        <v/>
      </c>
      <c r="N90" s="406" t="str">
        <f t="shared" si="33"/>
        <v/>
      </c>
      <c r="O90" s="406" t="str">
        <f t="shared" si="33"/>
        <v/>
      </c>
      <c r="P90" s="406" t="str">
        <f t="shared" si="33"/>
        <v/>
      </c>
      <c r="Q90" s="406" t="str">
        <f t="shared" si="33"/>
        <v/>
      </c>
      <c r="R90" s="406" t="str">
        <f>IF(AND(R9=$BB$9,R65="→"),"X","")</f>
        <v/>
      </c>
      <c r="S90" s="406" t="str">
        <f t="shared" ref="S90:AH90" si="34">IF(AND(S9=$BB$9,S65="→"),"X","")</f>
        <v/>
      </c>
      <c r="T90" s="406" t="str">
        <f t="shared" si="34"/>
        <v/>
      </c>
      <c r="U90" s="406" t="str">
        <f t="shared" si="34"/>
        <v/>
      </c>
      <c r="V90" s="406" t="str">
        <f t="shared" si="34"/>
        <v/>
      </c>
      <c r="W90" s="406" t="str">
        <f t="shared" si="34"/>
        <v/>
      </c>
      <c r="X90" s="406" t="str">
        <f t="shared" si="34"/>
        <v/>
      </c>
      <c r="Y90" s="406" t="str">
        <f t="shared" si="34"/>
        <v/>
      </c>
      <c r="Z90" s="406" t="str">
        <f t="shared" si="34"/>
        <v/>
      </c>
      <c r="AA90" s="406" t="str">
        <f t="shared" si="34"/>
        <v/>
      </c>
      <c r="AB90" s="406" t="str">
        <f t="shared" si="34"/>
        <v/>
      </c>
      <c r="AC90" s="406" t="str">
        <f t="shared" si="34"/>
        <v/>
      </c>
      <c r="AD90" s="406" t="str">
        <f t="shared" si="34"/>
        <v/>
      </c>
      <c r="AE90" s="406" t="str">
        <f t="shared" si="34"/>
        <v/>
      </c>
      <c r="AF90" s="406" t="str">
        <f t="shared" si="34"/>
        <v/>
      </c>
      <c r="AG90" s="406" t="str">
        <f t="shared" si="34"/>
        <v/>
      </c>
      <c r="AH90" s="406" t="str">
        <f t="shared" si="34"/>
        <v/>
      </c>
      <c r="AI90" s="397">
        <f>COUNTIF(K90:AH90,"X")</f>
        <v>0</v>
      </c>
      <c r="BB90" s="369"/>
      <c r="BC90" s="369"/>
      <c r="BD90" s="369"/>
      <c r="BE90" s="369"/>
      <c r="BF90" s="369"/>
      <c r="BW90" s="12"/>
      <c r="BX90" s="12"/>
      <c r="BY90" s="12"/>
      <c r="BZ90" s="12"/>
      <c r="CA90" s="12"/>
      <c r="CB90" s="12"/>
      <c r="CC90" s="12"/>
      <c r="CD90" s="12"/>
      <c r="CE90" s="12"/>
      <c r="CF90" s="12"/>
      <c r="CI90" s="397">
        <v>42</v>
      </c>
      <c r="CJ90" t="s">
        <v>765</v>
      </c>
      <c r="CK90" s="217"/>
      <c r="CL90" s="217"/>
      <c r="CM90" s="217" t="str">
        <f t="shared" si="30"/>
        <v/>
      </c>
      <c r="CN90" s="217"/>
      <c r="CO90" s="217"/>
      <c r="CP90" s="217"/>
      <c r="CQ90" s="217"/>
      <c r="CR90" s="217"/>
      <c r="CS90" s="217"/>
      <c r="CT90" s="217"/>
      <c r="CU90" s="217"/>
      <c r="CV90" s="217"/>
      <c r="CW90" s="217"/>
      <c r="CX90" s="217"/>
      <c r="CY90" s="217"/>
      <c r="CZ90" s="217"/>
      <c r="DA90" s="217"/>
      <c r="DB90" s="217"/>
      <c r="DC90" s="217"/>
      <c r="DD90" s="217"/>
      <c r="DE90" s="217"/>
      <c r="DF90" s="217"/>
      <c r="DG90" s="217"/>
      <c r="DH90" s="217"/>
      <c r="DI90" s="217"/>
      <c r="DJ90" s="217"/>
      <c r="DK90" s="217"/>
      <c r="DL90" s="217"/>
      <c r="DM90" s="217"/>
      <c r="DN90" s="217"/>
      <c r="DO90" s="217"/>
    </row>
    <row r="91" spans="3:139" s="397" customFormat="1" ht="14.25" hidden="1" x14ac:dyDescent="0.15">
      <c r="D91" s="118"/>
      <c r="E91" s="405"/>
      <c r="F91" s="405"/>
      <c r="G91" s="405"/>
      <c r="K91" s="406"/>
      <c r="L91" s="406"/>
      <c r="M91" s="406"/>
      <c r="N91" s="406"/>
      <c r="O91" s="406"/>
      <c r="P91" s="406"/>
      <c r="Q91" s="406"/>
      <c r="R91" s="406"/>
      <c r="S91" s="406"/>
      <c r="T91" s="406"/>
      <c r="U91" s="406"/>
      <c r="V91" s="406"/>
      <c r="W91" s="406"/>
      <c r="X91" s="406"/>
      <c r="Y91" s="406"/>
      <c r="Z91" s="406"/>
      <c r="AA91" s="406"/>
      <c r="AB91" s="406"/>
      <c r="AC91" s="406"/>
      <c r="AD91" s="406"/>
      <c r="AE91" s="406"/>
      <c r="AF91" s="406"/>
      <c r="AG91" s="406"/>
      <c r="AH91" s="406"/>
      <c r="BB91" s="369"/>
      <c r="BC91" s="369"/>
      <c r="BD91" s="369"/>
      <c r="BE91" s="369"/>
      <c r="BF91" s="369"/>
      <c r="BW91" s="12"/>
      <c r="BX91" s="12"/>
      <c r="BY91" s="12"/>
      <c r="BZ91" s="12"/>
      <c r="CA91" s="12"/>
      <c r="CB91" s="12"/>
      <c r="CC91" s="12"/>
      <c r="CD91" s="12"/>
      <c r="CE91" s="12"/>
      <c r="CF91" s="12"/>
      <c r="CI91" s="397">
        <v>43</v>
      </c>
      <c r="CJ91" t="s">
        <v>766</v>
      </c>
      <c r="CK91" s="217"/>
      <c r="CL91" s="217"/>
      <c r="CM91" s="217" t="str">
        <f t="shared" si="30"/>
        <v/>
      </c>
      <c r="CN91" s="217"/>
      <c r="CO91" s="217"/>
      <c r="CP91" s="217"/>
      <c r="CQ91" s="217"/>
      <c r="CR91" s="217"/>
      <c r="CS91" s="217"/>
      <c r="CT91" s="217"/>
      <c r="CU91" s="217"/>
      <c r="CV91" s="217"/>
      <c r="CW91" s="217"/>
      <c r="CX91" s="217"/>
      <c r="CY91" s="217"/>
      <c r="CZ91" s="217"/>
      <c r="DA91" s="217"/>
      <c r="DB91" s="217"/>
      <c r="DC91" s="217"/>
      <c r="DD91" s="217"/>
      <c r="DE91" s="217"/>
      <c r="DF91" s="217"/>
      <c r="DG91" s="217"/>
      <c r="DH91" s="217"/>
      <c r="DI91" s="217"/>
      <c r="DJ91" s="217"/>
      <c r="DK91" s="217"/>
      <c r="DL91" s="217"/>
      <c r="DM91" s="217"/>
      <c r="DN91" s="217"/>
      <c r="DO91" s="217"/>
    </row>
    <row r="92" spans="3:139" s="397" customFormat="1" hidden="1" x14ac:dyDescent="0.15">
      <c r="D92" s="118"/>
      <c r="K92" s="406" t="str">
        <f>IF(バルブ!$R$7="無記号","",バルブ!$R$7)</f>
        <v/>
      </c>
      <c r="L92" s="406" t="str">
        <f>IF(バルブ!$R$7="無記号","",バルブ!$R$7)</f>
        <v/>
      </c>
      <c r="M92" s="406" t="str">
        <f>IF(バルブ!$R$7="無記号","",バルブ!$R$7)</f>
        <v/>
      </c>
      <c r="N92" s="406" t="str">
        <f>IF(バルブ!$R$7="無記号","",バルブ!$R$7)</f>
        <v/>
      </c>
      <c r="O92" s="406" t="str">
        <f>IF(バルブ!$R$7="無記号","",バルブ!$R$7)</f>
        <v/>
      </c>
      <c r="P92" s="406" t="str">
        <f>IF(バルブ!$R$7="無記号","",バルブ!$R$7)</f>
        <v/>
      </c>
      <c r="Q92" s="406" t="str">
        <f>IF(バルブ!$R$7="無記号","",バルブ!$R$7)</f>
        <v/>
      </c>
      <c r="R92" s="406" t="str">
        <f>IF(バルブ!$R$7="無記号","",バルブ!$R$7)</f>
        <v/>
      </c>
      <c r="S92" s="406" t="str">
        <f>IF(バルブ!$R$7="無記号","",バルブ!$R$7)</f>
        <v/>
      </c>
      <c r="T92" s="406" t="str">
        <f>IF(バルブ!$R$7="無記号","",バルブ!$R$7)</f>
        <v/>
      </c>
      <c r="U92" s="406" t="str">
        <f>IF(バルブ!$R$7="無記号","",バルブ!$R$7)</f>
        <v/>
      </c>
      <c r="V92" s="406" t="str">
        <f>IF(バルブ!$R$7="無記号","",バルブ!$R$7)</f>
        <v/>
      </c>
      <c r="W92" s="406" t="str">
        <f>IF(バルブ!$R$7="無記号","",バルブ!$R$7)</f>
        <v/>
      </c>
      <c r="X92" s="406" t="str">
        <f>IF(バルブ!$R$7="無記号","",バルブ!$R$7)</f>
        <v/>
      </c>
      <c r="Y92" s="406" t="str">
        <f>IF(バルブ!$R$7="無記号","",バルブ!$R$7)</f>
        <v/>
      </c>
      <c r="Z92" s="406" t="str">
        <f>IF(バルブ!$R$7="無記号","",バルブ!$R$7)</f>
        <v/>
      </c>
      <c r="AA92" s="406" t="str">
        <f>IF(バルブ!$R$7="無記号","",バルブ!$R$7)</f>
        <v/>
      </c>
      <c r="AB92" s="406" t="str">
        <f>IF(バルブ!$R$7="無記号","",バルブ!$R$7)</f>
        <v/>
      </c>
      <c r="AC92" s="406" t="str">
        <f>IF(バルブ!$R$7="無記号","",バルブ!$R$7)</f>
        <v/>
      </c>
      <c r="AD92" s="406" t="str">
        <f>IF(バルブ!$R$7="無記号","",バルブ!$R$7)</f>
        <v/>
      </c>
      <c r="AE92" s="406" t="str">
        <f>IF(バルブ!$R$7="無記号","",バルブ!$R$7)</f>
        <v/>
      </c>
      <c r="AF92" s="406" t="str">
        <f>IF(バルブ!$R$7="無記号","",バルブ!$R$7)</f>
        <v/>
      </c>
      <c r="AG92" s="406" t="str">
        <f>IF(バルブ!$R$7="無記号","",バルブ!$R$7)</f>
        <v/>
      </c>
      <c r="AH92" s="406" t="str">
        <f>IF(バルブ!$R$7="無記号","",バルブ!$R$7)</f>
        <v/>
      </c>
      <c r="BB92" s="369"/>
      <c r="BC92" s="369"/>
      <c r="BD92" s="369"/>
      <c r="BE92" s="369"/>
      <c r="BF92" s="369"/>
      <c r="BW92" s="12"/>
      <c r="BX92" s="12"/>
      <c r="BY92" s="12"/>
      <c r="BZ92" s="12"/>
      <c r="CA92" s="12"/>
      <c r="CB92" s="12"/>
      <c r="CC92" s="12"/>
      <c r="CD92" s="12"/>
      <c r="CE92" s="12"/>
      <c r="CF92" s="12"/>
      <c r="CI92" s="397">
        <v>44</v>
      </c>
      <c r="CJ92" t="s">
        <v>767</v>
      </c>
      <c r="CK92" s="217"/>
      <c r="CL92" s="217"/>
      <c r="CM92" s="217" t="str">
        <f t="shared" si="30"/>
        <v/>
      </c>
      <c r="CN92" s="217"/>
      <c r="CO92" s="217"/>
      <c r="CP92" s="217"/>
      <c r="CQ92" s="217"/>
      <c r="CR92" s="217"/>
      <c r="CS92" s="217"/>
      <c r="CT92" s="217"/>
      <c r="CU92" s="217"/>
      <c r="CV92" s="217"/>
      <c r="CW92" s="217"/>
      <c r="CX92" s="217"/>
      <c r="CY92" s="217"/>
      <c r="CZ92" s="217"/>
      <c r="DA92" s="217"/>
      <c r="DB92" s="217"/>
      <c r="DC92" s="217"/>
      <c r="DD92" s="217"/>
      <c r="DE92" s="217"/>
      <c r="DF92" s="217"/>
      <c r="DG92" s="217"/>
      <c r="DH92" s="217"/>
      <c r="DI92" s="217"/>
      <c r="DJ92" s="217"/>
      <c r="DK92" s="217"/>
      <c r="DL92" s="217"/>
      <c r="DM92" s="217"/>
      <c r="DN92" s="217"/>
      <c r="DO92" s="217"/>
    </row>
    <row r="93" spans="3:139" s="397" customFormat="1" ht="17.25" hidden="1" x14ac:dyDescent="0.2">
      <c r="D93" s="118"/>
      <c r="K93" s="406" t="s">
        <v>243</v>
      </c>
      <c r="L93" s="406" t="s">
        <v>243</v>
      </c>
      <c r="M93" s="406" t="s">
        <v>243</v>
      </c>
      <c r="N93" s="406" t="s">
        <v>243</v>
      </c>
      <c r="O93" s="406" t="s">
        <v>243</v>
      </c>
      <c r="P93" s="406" t="s">
        <v>243</v>
      </c>
      <c r="Q93" s="406" t="s">
        <v>243</v>
      </c>
      <c r="R93" s="406" t="s">
        <v>243</v>
      </c>
      <c r="S93" s="406" t="s">
        <v>243</v>
      </c>
      <c r="T93" s="406" t="s">
        <v>243</v>
      </c>
      <c r="U93" s="406" t="s">
        <v>243</v>
      </c>
      <c r="V93" s="406" t="s">
        <v>243</v>
      </c>
      <c r="W93" s="406" t="s">
        <v>243</v>
      </c>
      <c r="X93" s="406" t="s">
        <v>243</v>
      </c>
      <c r="Y93" s="406" t="s">
        <v>243</v>
      </c>
      <c r="Z93" s="406" t="s">
        <v>243</v>
      </c>
      <c r="AA93" s="406" t="s">
        <v>243</v>
      </c>
      <c r="AB93" s="406" t="s">
        <v>243</v>
      </c>
      <c r="AC93" s="406" t="s">
        <v>243</v>
      </c>
      <c r="AD93" s="406" t="s">
        <v>243</v>
      </c>
      <c r="AE93" s="406" t="s">
        <v>243</v>
      </c>
      <c r="AF93" s="406" t="s">
        <v>243</v>
      </c>
      <c r="AG93" s="406" t="s">
        <v>243</v>
      </c>
      <c r="AH93" s="406" t="s">
        <v>243</v>
      </c>
      <c r="AI93" s="223"/>
      <c r="AJ93" s="223"/>
      <c r="AK93" s="223"/>
      <c r="AL93" s="223"/>
      <c r="AM93" s="223"/>
      <c r="AN93" s="223"/>
      <c r="AO93" s="223"/>
      <c r="AP93" s="223"/>
      <c r="BB93" s="369"/>
      <c r="BC93" s="369"/>
      <c r="BD93" s="369"/>
      <c r="BE93" s="369"/>
      <c r="BF93" s="369"/>
      <c r="BW93" s="12"/>
      <c r="BX93" s="12"/>
      <c r="BY93" s="12"/>
      <c r="BZ93" s="12"/>
      <c r="CA93" s="12"/>
      <c r="CB93" s="12"/>
      <c r="CC93" s="12"/>
      <c r="CD93" s="12"/>
      <c r="CE93" s="12"/>
      <c r="CF93" s="12"/>
      <c r="CI93" s="397">
        <v>45</v>
      </c>
      <c r="CJ93" t="s">
        <v>768</v>
      </c>
      <c r="CK93" s="217"/>
      <c r="CL93" s="217"/>
      <c r="CM93" s="217" t="str">
        <f t="shared" si="30"/>
        <v/>
      </c>
      <c r="CN93" s="217"/>
      <c r="CO93" s="217"/>
      <c r="CP93" s="217"/>
      <c r="CQ93" s="217"/>
      <c r="CR93" s="217"/>
      <c r="CS93" s="217"/>
      <c r="CT93" s="217"/>
      <c r="CU93" s="217"/>
      <c r="CV93" s="217"/>
      <c r="CW93" s="217"/>
      <c r="CX93" s="217"/>
      <c r="CY93" s="217"/>
      <c r="CZ93" s="217"/>
      <c r="DA93" s="217"/>
      <c r="DB93" s="217"/>
      <c r="DC93" s="217"/>
      <c r="DD93" s="217"/>
      <c r="DE93" s="217"/>
      <c r="DF93" s="217"/>
      <c r="DG93" s="217"/>
      <c r="DH93" s="217"/>
      <c r="DI93" s="217"/>
      <c r="DJ93" s="217"/>
      <c r="DK93" s="217"/>
      <c r="DL93" s="217"/>
      <c r="DM93" s="217"/>
      <c r="DN93" s="217"/>
      <c r="DO93" s="217"/>
    </row>
    <row r="94" spans="3:139" s="397" customFormat="1" ht="14.25" hidden="1" x14ac:dyDescent="0.15">
      <c r="D94" s="118"/>
      <c r="K94" s="406">
        <v>5</v>
      </c>
      <c r="L94" s="406">
        <v>5</v>
      </c>
      <c r="M94" s="406">
        <v>5</v>
      </c>
      <c r="N94" s="406">
        <v>5</v>
      </c>
      <c r="O94" s="406">
        <v>5</v>
      </c>
      <c r="P94" s="406">
        <v>5</v>
      </c>
      <c r="Q94" s="406">
        <v>5</v>
      </c>
      <c r="R94" s="406">
        <v>5</v>
      </c>
      <c r="S94" s="406">
        <v>5</v>
      </c>
      <c r="T94" s="406">
        <v>5</v>
      </c>
      <c r="U94" s="406">
        <v>5</v>
      </c>
      <c r="V94" s="406">
        <v>5</v>
      </c>
      <c r="W94" s="406">
        <v>5</v>
      </c>
      <c r="X94" s="406">
        <v>5</v>
      </c>
      <c r="Y94" s="406">
        <v>5</v>
      </c>
      <c r="Z94" s="406">
        <v>5</v>
      </c>
      <c r="AA94" s="406">
        <v>5</v>
      </c>
      <c r="AB94" s="406">
        <v>5</v>
      </c>
      <c r="AC94" s="406">
        <v>5</v>
      </c>
      <c r="AD94" s="406">
        <v>5</v>
      </c>
      <c r="AE94" s="406">
        <v>5</v>
      </c>
      <c r="AF94" s="406">
        <v>5</v>
      </c>
      <c r="AG94" s="406">
        <v>5</v>
      </c>
      <c r="AH94" s="406">
        <v>5</v>
      </c>
      <c r="AI94" s="224"/>
      <c r="AJ94" s="224"/>
      <c r="AK94" s="224"/>
      <c r="AL94" s="224"/>
      <c r="AM94" s="224"/>
      <c r="AN94" s="224"/>
      <c r="AO94" s="224"/>
      <c r="AP94" s="224"/>
      <c r="BB94" s="369"/>
      <c r="BC94" s="369"/>
      <c r="BD94" s="369"/>
      <c r="BE94" s="369"/>
      <c r="BF94" s="369"/>
      <c r="BW94" s="12"/>
      <c r="BX94" s="12"/>
      <c r="BY94" s="12"/>
      <c r="BZ94" s="12"/>
      <c r="CA94" s="12"/>
      <c r="CB94" s="12"/>
      <c r="CC94" s="12"/>
      <c r="CD94" s="12"/>
      <c r="CE94" s="12"/>
      <c r="CF94" s="12"/>
      <c r="CI94" s="397">
        <v>46</v>
      </c>
      <c r="CJ94" t="s">
        <v>769</v>
      </c>
      <c r="CK94" s="217"/>
      <c r="CL94" s="217"/>
      <c r="CM94" s="217" t="str">
        <f t="shared" si="30"/>
        <v/>
      </c>
      <c r="CN94" s="217"/>
      <c r="CO94" s="217"/>
      <c r="CP94" s="217"/>
      <c r="CQ94" s="217"/>
      <c r="CR94" s="217"/>
      <c r="CS94" s="217"/>
      <c r="CT94" s="217"/>
      <c r="CU94" s="217"/>
      <c r="CV94" s="217"/>
      <c r="CW94" s="217"/>
      <c r="CX94" s="217"/>
      <c r="CY94" s="217"/>
      <c r="CZ94" s="217"/>
      <c r="DA94" s="217"/>
      <c r="DB94" s="217"/>
      <c r="DC94" s="217"/>
      <c r="DD94" s="217"/>
      <c r="DE94" s="217"/>
      <c r="DF94" s="217"/>
      <c r="DG94" s="217"/>
      <c r="DH94" s="217"/>
      <c r="DI94" s="217"/>
      <c r="DJ94" s="217"/>
      <c r="DK94" s="217"/>
      <c r="DL94" s="217"/>
      <c r="DM94" s="217"/>
      <c r="DN94" s="217"/>
      <c r="DO94" s="217"/>
    </row>
    <row r="95" spans="3:139" s="397" customFormat="1" hidden="1" x14ac:dyDescent="0.15">
      <c r="D95" s="118"/>
      <c r="K95" s="406" t="str">
        <f t="shared" ref="K95:AH95" si="35">IF(K12="","",K12)</f>
        <v/>
      </c>
      <c r="L95" s="406" t="str">
        <f t="shared" si="35"/>
        <v/>
      </c>
      <c r="M95" s="406" t="str">
        <f t="shared" si="35"/>
        <v/>
      </c>
      <c r="N95" s="406" t="str">
        <f t="shared" si="35"/>
        <v/>
      </c>
      <c r="O95" s="406" t="str">
        <f t="shared" si="35"/>
        <v/>
      </c>
      <c r="P95" s="406" t="str">
        <f t="shared" si="35"/>
        <v/>
      </c>
      <c r="Q95" s="406" t="str">
        <f t="shared" si="35"/>
        <v/>
      </c>
      <c r="R95" s="406" t="str">
        <f t="shared" si="35"/>
        <v/>
      </c>
      <c r="S95" s="406" t="str">
        <f t="shared" si="35"/>
        <v/>
      </c>
      <c r="T95" s="406" t="str">
        <f t="shared" si="35"/>
        <v/>
      </c>
      <c r="U95" s="406" t="str">
        <f t="shared" si="35"/>
        <v/>
      </c>
      <c r="V95" s="406" t="str">
        <f t="shared" si="35"/>
        <v/>
      </c>
      <c r="W95" s="406" t="str">
        <f t="shared" si="35"/>
        <v/>
      </c>
      <c r="X95" s="406" t="str">
        <f t="shared" si="35"/>
        <v/>
      </c>
      <c r="Y95" s="406" t="str">
        <f t="shared" si="35"/>
        <v/>
      </c>
      <c r="Z95" s="406" t="str">
        <f t="shared" si="35"/>
        <v/>
      </c>
      <c r="AA95" s="406" t="str">
        <f t="shared" si="35"/>
        <v/>
      </c>
      <c r="AB95" s="406" t="str">
        <f t="shared" si="35"/>
        <v/>
      </c>
      <c r="AC95" s="406" t="str">
        <f t="shared" si="35"/>
        <v/>
      </c>
      <c r="AD95" s="406" t="str">
        <f t="shared" si="35"/>
        <v/>
      </c>
      <c r="AE95" s="406" t="str">
        <f t="shared" si="35"/>
        <v/>
      </c>
      <c r="AF95" s="406" t="str">
        <f t="shared" si="35"/>
        <v/>
      </c>
      <c r="AG95" s="406" t="str">
        <f t="shared" si="35"/>
        <v/>
      </c>
      <c r="AH95" s="406" t="str">
        <f t="shared" si="35"/>
        <v/>
      </c>
      <c r="AI95" s="68"/>
      <c r="AJ95" s="175"/>
      <c r="AK95" s="175"/>
      <c r="AL95" s="175"/>
      <c r="AM95" s="175"/>
      <c r="AN95" s="175"/>
      <c r="AO95" s="175"/>
      <c r="AP95" s="225"/>
      <c r="BB95" s="369"/>
      <c r="BC95" s="369"/>
      <c r="BD95" s="369"/>
      <c r="BE95" s="369"/>
      <c r="BF95" s="369"/>
      <c r="BW95" s="12"/>
      <c r="BX95" s="12"/>
      <c r="BY95" s="12"/>
      <c r="BZ95" s="12"/>
      <c r="CA95" s="12"/>
      <c r="CB95" s="12"/>
      <c r="CC95" s="12"/>
      <c r="CD95" s="12"/>
      <c r="CE95" s="12"/>
      <c r="CF95" s="12"/>
      <c r="CI95" s="397">
        <v>47</v>
      </c>
      <c r="CJ95" t="s">
        <v>770</v>
      </c>
      <c r="CK95" s="217"/>
      <c r="CL95" s="217"/>
      <c r="CM95" s="217" t="str">
        <f t="shared" si="30"/>
        <v/>
      </c>
      <c r="CN95" s="217"/>
      <c r="CO95" s="217"/>
      <c r="CP95" s="217"/>
      <c r="CQ95" s="217"/>
      <c r="CR95" s="217"/>
      <c r="CS95" s="217"/>
      <c r="CT95" s="217"/>
      <c r="CU95" s="217"/>
      <c r="CV95" s="217"/>
      <c r="CW95" s="217"/>
      <c r="CX95" s="217"/>
      <c r="CY95" s="217"/>
      <c r="CZ95" s="217"/>
      <c r="DA95" s="217"/>
      <c r="DB95" s="217"/>
      <c r="DC95" s="217"/>
      <c r="DD95" s="217"/>
      <c r="DE95" s="217"/>
      <c r="DF95" s="217"/>
      <c r="DG95" s="217"/>
      <c r="DH95" s="217"/>
      <c r="DI95" s="217"/>
      <c r="DJ95" s="217"/>
      <c r="DK95" s="217"/>
      <c r="DL95" s="217"/>
      <c r="DM95" s="217"/>
      <c r="DN95" s="217"/>
      <c r="DO95" s="217"/>
    </row>
    <row r="96" spans="3:139" s="397" customFormat="1" hidden="1" x14ac:dyDescent="0.15">
      <c r="D96" s="118"/>
      <c r="K96" s="406" t="str">
        <f t="shared" ref="K96:AH96" si="36">IF(K26="","0","3")</f>
        <v>0</v>
      </c>
      <c r="L96" s="406" t="str">
        <f t="shared" si="36"/>
        <v>0</v>
      </c>
      <c r="M96" s="406" t="str">
        <f t="shared" si="36"/>
        <v>0</v>
      </c>
      <c r="N96" s="406" t="str">
        <f t="shared" si="36"/>
        <v>0</v>
      </c>
      <c r="O96" s="406" t="str">
        <f t="shared" si="36"/>
        <v>0</v>
      </c>
      <c r="P96" s="406" t="str">
        <f t="shared" si="36"/>
        <v>0</v>
      </c>
      <c r="Q96" s="406" t="str">
        <f t="shared" si="36"/>
        <v>0</v>
      </c>
      <c r="R96" s="406" t="str">
        <f t="shared" si="36"/>
        <v>0</v>
      </c>
      <c r="S96" s="406" t="str">
        <f t="shared" si="36"/>
        <v>0</v>
      </c>
      <c r="T96" s="406" t="str">
        <f t="shared" si="36"/>
        <v>0</v>
      </c>
      <c r="U96" s="406" t="str">
        <f t="shared" si="36"/>
        <v>0</v>
      </c>
      <c r="V96" s="406" t="str">
        <f t="shared" si="36"/>
        <v>0</v>
      </c>
      <c r="W96" s="406" t="str">
        <f t="shared" si="36"/>
        <v>0</v>
      </c>
      <c r="X96" s="406" t="str">
        <f t="shared" si="36"/>
        <v>0</v>
      </c>
      <c r="Y96" s="406" t="str">
        <f t="shared" si="36"/>
        <v>0</v>
      </c>
      <c r="Z96" s="406" t="str">
        <f t="shared" si="36"/>
        <v>0</v>
      </c>
      <c r="AA96" s="406" t="str">
        <f t="shared" si="36"/>
        <v>0</v>
      </c>
      <c r="AB96" s="406" t="str">
        <f t="shared" si="36"/>
        <v>0</v>
      </c>
      <c r="AC96" s="406" t="str">
        <f t="shared" si="36"/>
        <v>0</v>
      </c>
      <c r="AD96" s="406" t="str">
        <f t="shared" si="36"/>
        <v>0</v>
      </c>
      <c r="AE96" s="406" t="str">
        <f t="shared" si="36"/>
        <v>0</v>
      </c>
      <c r="AF96" s="406" t="str">
        <f t="shared" si="36"/>
        <v>0</v>
      </c>
      <c r="AG96" s="406" t="str">
        <f t="shared" si="36"/>
        <v>0</v>
      </c>
      <c r="AH96" s="406" t="str">
        <f t="shared" si="36"/>
        <v>0</v>
      </c>
      <c r="AI96" s="68"/>
      <c r="AJ96" s="68"/>
      <c r="AK96" s="68"/>
      <c r="AL96" s="68"/>
      <c r="AM96" s="68"/>
      <c r="AN96" s="68"/>
      <c r="AO96" s="68"/>
      <c r="AP96" s="226"/>
      <c r="BB96" s="369"/>
      <c r="BC96" s="369"/>
      <c r="BD96" s="369"/>
      <c r="BE96" s="369"/>
      <c r="BF96" s="369"/>
      <c r="BW96" s="12"/>
      <c r="BX96" s="37" t="s">
        <v>33</v>
      </c>
      <c r="BY96" s="38"/>
      <c r="BZ96" s="38"/>
      <c r="CA96" s="38" t="str">
        <f t="shared" ref="CA96:CA124" si="37">IF((COUNTIF($J$27:$AI$28,BX96)+COUNTIF($J$69:$AI$77,BX96))=0,"",(COUNTIF($J$27:$AI$28,BX96)+COUNTIF($J$69:$AI$77,BX96)))</f>
        <v/>
      </c>
      <c r="CB96" s="38" t="s">
        <v>224</v>
      </c>
      <c r="CC96" s="12"/>
      <c r="CD96" s="12"/>
      <c r="CE96" s="12"/>
      <c r="CF96" s="12"/>
      <c r="CI96" s="397">
        <v>48</v>
      </c>
      <c r="CJ96" s="37" t="s">
        <v>33</v>
      </c>
      <c r="CK96" s="38"/>
      <c r="CL96" s="38"/>
      <c r="CM96" s="38" t="str">
        <f t="shared" ref="CM96:CM124" si="38">IF((COUNTIF($J$27:$AI$28,CJ96)+COUNTIF($J$72:$AI$77,CJ96))=0,"",(COUNTIF($J$27:$AI$28,CJ96)+COUNTIF($J$72:$AI$77,CJ96)))</f>
        <v/>
      </c>
      <c r="CN96" s="38" t="s">
        <v>224</v>
      </c>
      <c r="CO96" s="217" t="str">
        <f t="shared" ref="CO96:CO124" si="39">IF($J$74=$CJ96,"P",IF($J$76=$CJ96,"X",""))</f>
        <v/>
      </c>
      <c r="CP96" s="217" t="str">
        <f t="shared" ref="CP96:CP124" si="40">IF($J$75=$CJ96,"E",IF($J$77=$CJ96,"PE",""))</f>
        <v/>
      </c>
      <c r="CQ96" s="118" t="str">
        <f t="shared" ref="CQ96:DF111" si="41">IF(K$72=$CJ96,"A","")&amp;IF(K$73=$CJ96,"B","")&amp;IF(K$27=$CJ96,"A'","")&amp;IF(K$28=$CJ96,"B'","")</f>
        <v/>
      </c>
      <c r="CR96" s="118" t="str">
        <f t="shared" si="41"/>
        <v/>
      </c>
      <c r="CS96" s="118" t="str">
        <f t="shared" si="41"/>
        <v/>
      </c>
      <c r="CT96" s="118" t="str">
        <f t="shared" si="41"/>
        <v/>
      </c>
      <c r="CU96" s="118" t="str">
        <f t="shared" si="41"/>
        <v/>
      </c>
      <c r="CV96" s="118" t="str">
        <f t="shared" si="41"/>
        <v/>
      </c>
      <c r="CW96" s="118" t="str">
        <f t="shared" si="41"/>
        <v/>
      </c>
      <c r="CX96" s="118" t="str">
        <f t="shared" si="41"/>
        <v/>
      </c>
      <c r="CY96" s="118" t="str">
        <f t="shared" si="41"/>
        <v/>
      </c>
      <c r="CZ96" s="118" t="str">
        <f t="shared" si="41"/>
        <v/>
      </c>
      <c r="DA96" s="118" t="str">
        <f t="shared" si="41"/>
        <v/>
      </c>
      <c r="DB96" s="118" t="str">
        <f t="shared" si="41"/>
        <v/>
      </c>
      <c r="DC96" s="118" t="str">
        <f t="shared" si="41"/>
        <v/>
      </c>
      <c r="DD96" s="118" t="str">
        <f t="shared" si="41"/>
        <v/>
      </c>
      <c r="DE96" s="118" t="str">
        <f t="shared" si="41"/>
        <v/>
      </c>
      <c r="DF96" s="118" t="str">
        <f t="shared" si="41"/>
        <v/>
      </c>
      <c r="DG96" s="118" t="str">
        <f t="shared" ref="DG96:DO124" si="42">IF(AA$72=$CJ96,"A","")&amp;IF(AA$73=$CJ96,"B","")&amp;IF(AA$27=$CJ96,"A'","")&amp;IF(AA$28=$CJ96,"B'","")</f>
        <v/>
      </c>
      <c r="DH96" s="118" t="str">
        <f t="shared" si="42"/>
        <v/>
      </c>
      <c r="DI96" s="118" t="str">
        <f t="shared" si="42"/>
        <v/>
      </c>
      <c r="DJ96" s="118" t="str">
        <f t="shared" si="42"/>
        <v/>
      </c>
      <c r="DK96" s="118" t="str">
        <f t="shared" si="42"/>
        <v/>
      </c>
      <c r="DL96" s="118" t="str">
        <f t="shared" si="42"/>
        <v/>
      </c>
      <c r="DM96" s="118" t="str">
        <f t="shared" si="42"/>
        <v/>
      </c>
      <c r="DN96" s="118" t="str">
        <f t="shared" si="42"/>
        <v/>
      </c>
      <c r="DO96" s="118" t="str">
        <f t="shared" ref="DO96:DO112" si="43">IF(AI$72=$CJ96,"A","")&amp;IF(AI$73=$CJ96,"B","")&amp;IF(AI$27=$CJ96,"C","")&amp;IF(AI$28=$CJ96,"D","")</f>
        <v/>
      </c>
      <c r="DP96" s="397" t="str">
        <f t="shared" ref="DP96:DP124" si="44">IF($AI$74=$CJ96,"P",IF($AI$76=$CJ96,"X",""))</f>
        <v/>
      </c>
      <c r="DQ96" s="397" t="str">
        <f t="shared" ref="DQ96:DQ124" si="45">IF($AI$75=$CJ96,"E",IF($AI$77=$CJ96,"PE",""))</f>
        <v/>
      </c>
      <c r="DR96" s="118"/>
      <c r="DS96" s="118"/>
      <c r="DT96" s="118"/>
      <c r="DU96" s="118"/>
      <c r="DV96" s="118"/>
      <c r="DW96" s="118"/>
      <c r="DX96" s="118"/>
      <c r="DY96" s="118"/>
      <c r="DZ96" s="118"/>
      <c r="EA96" s="118"/>
      <c r="EB96" s="118"/>
      <c r="EC96" s="118"/>
      <c r="ED96" s="118"/>
      <c r="EE96" s="118"/>
      <c r="EF96" s="118"/>
      <c r="EG96" s="118"/>
      <c r="EH96" s="118"/>
      <c r="EI96" s="118"/>
    </row>
    <row r="97" spans="1:121" s="397" customFormat="1" hidden="1" x14ac:dyDescent="0.15">
      <c r="D97" s="118"/>
      <c r="K97" s="406" t="str">
        <f>IF(バルブ!$R$10&lt;&gt;"■",バルブ!$R$10,IF(AND(バルブ!$R$10="■",K13&lt;&gt;""),K13,""))</f>
        <v/>
      </c>
      <c r="L97" s="406" t="str">
        <f>IF(バルブ!$R$10&lt;&gt;"■",バルブ!$R$10,IF(AND(バルブ!$R$10="■",L13&lt;&gt;""),L13,""))</f>
        <v/>
      </c>
      <c r="M97" s="406" t="str">
        <f>IF(バルブ!$R$10&lt;&gt;"■",バルブ!$R$10,IF(AND(バルブ!$R$10="■",M13&lt;&gt;""),M13,""))</f>
        <v/>
      </c>
      <c r="N97" s="406" t="str">
        <f>IF(バルブ!$R$10&lt;&gt;"■",バルブ!$R$10,IF(AND(バルブ!$R$10="■",N13&lt;&gt;""),N13,""))</f>
        <v/>
      </c>
      <c r="O97" s="406" t="str">
        <f>IF(バルブ!$R$10&lt;&gt;"■",バルブ!$R$10,IF(AND(バルブ!$R$10="■",O13&lt;&gt;""),O13,""))</f>
        <v/>
      </c>
      <c r="P97" s="406" t="str">
        <f>IF(バルブ!$R$10&lt;&gt;"■",バルブ!$R$10,IF(AND(バルブ!$R$10="■",P13&lt;&gt;""),P13,""))</f>
        <v/>
      </c>
      <c r="Q97" s="406" t="str">
        <f>IF(バルブ!$R$10&lt;&gt;"■",バルブ!$R$10,IF(AND(バルブ!$R$10="■",Q13&lt;&gt;""),Q13,""))</f>
        <v/>
      </c>
      <c r="R97" s="406" t="str">
        <f>IF(バルブ!$R$10&lt;&gt;"■",バルブ!$R$10,IF(AND(バルブ!$R$10="■",R13&lt;&gt;""),R13,""))</f>
        <v/>
      </c>
      <c r="S97" s="406" t="str">
        <f>IF(バルブ!$R$10&lt;&gt;"■",バルブ!$R$10,IF(AND(バルブ!$R$10="■",S13&lt;&gt;""),S13,""))</f>
        <v/>
      </c>
      <c r="T97" s="406" t="str">
        <f>IF(バルブ!$R$10&lt;&gt;"■",バルブ!$R$10,IF(AND(バルブ!$R$10="■",T13&lt;&gt;""),T13,""))</f>
        <v/>
      </c>
      <c r="U97" s="406" t="str">
        <f>IF(バルブ!$R$10&lt;&gt;"■",バルブ!$R$10,IF(AND(バルブ!$R$10="■",U13&lt;&gt;""),U13,""))</f>
        <v/>
      </c>
      <c r="V97" s="406" t="str">
        <f>IF(バルブ!$R$10&lt;&gt;"■",バルブ!$R$10,IF(AND(バルブ!$R$10="■",V13&lt;&gt;""),V13,""))</f>
        <v/>
      </c>
      <c r="W97" s="406" t="str">
        <f>IF(バルブ!$R$10&lt;&gt;"■",バルブ!$R$10,IF(AND(バルブ!$R$10="■",W13&lt;&gt;""),W13,""))</f>
        <v/>
      </c>
      <c r="X97" s="406" t="str">
        <f>IF(バルブ!$R$10&lt;&gt;"■",バルブ!$R$10,IF(AND(バルブ!$R$10="■",X13&lt;&gt;""),X13,""))</f>
        <v/>
      </c>
      <c r="Y97" s="406" t="str">
        <f>IF(バルブ!$R$10&lt;&gt;"■",バルブ!$R$10,IF(AND(バルブ!$R$10="■",Y13&lt;&gt;""),Y13,""))</f>
        <v/>
      </c>
      <c r="Z97" s="406" t="str">
        <f>IF(バルブ!$R$10&lt;&gt;"■",バルブ!$R$10,IF(AND(バルブ!$R$10="■",Z13&lt;&gt;""),Z13,""))</f>
        <v/>
      </c>
      <c r="AA97" s="406" t="str">
        <f>IF(バルブ!$R$10&lt;&gt;"■",バルブ!$R$10,IF(AND(バルブ!$R$10="■",AA13&lt;&gt;""),AA13,""))</f>
        <v/>
      </c>
      <c r="AB97" s="406" t="str">
        <f>IF(バルブ!$R$10&lt;&gt;"■",バルブ!$R$10,IF(AND(バルブ!$R$10="■",AB13&lt;&gt;""),AB13,""))</f>
        <v/>
      </c>
      <c r="AC97" s="406" t="str">
        <f>IF(バルブ!$R$10&lt;&gt;"■",バルブ!$R$10,IF(AND(バルブ!$R$10="■",AC13&lt;&gt;""),AC13,""))</f>
        <v/>
      </c>
      <c r="AD97" s="406" t="str">
        <f>IF(バルブ!$R$10&lt;&gt;"■",バルブ!$R$10,IF(AND(バルブ!$R$10="■",AD13&lt;&gt;""),AD13,""))</f>
        <v/>
      </c>
      <c r="AE97" s="406" t="str">
        <f>IF(バルブ!$R$10&lt;&gt;"■",バルブ!$R$10,IF(AND(バルブ!$R$10="■",AE13&lt;&gt;""),AE13,""))</f>
        <v/>
      </c>
      <c r="AF97" s="406" t="str">
        <f>IF(バルブ!$R$10&lt;&gt;"■",バルブ!$R$10,IF(AND(バルブ!$R$10="■",AF13&lt;&gt;""),AF13,""))</f>
        <v/>
      </c>
      <c r="AG97" s="406" t="str">
        <f>IF(バルブ!$R$10&lt;&gt;"■",バルブ!$R$10,IF(AND(バルブ!$R$10="■",AG13&lt;&gt;""),AG13,""))</f>
        <v/>
      </c>
      <c r="AH97" s="406" t="str">
        <f>IF(バルブ!$R$10&lt;&gt;"■",バルブ!$R$10,IF(AND(バルブ!$R$10="■",AH13&lt;&gt;""),AH13,""))</f>
        <v/>
      </c>
      <c r="AI97" s="226"/>
      <c r="AJ97" s="226"/>
      <c r="AK97" s="226"/>
      <c r="AL97" s="226"/>
      <c r="AM97" s="226"/>
      <c r="AN97" s="226"/>
      <c r="AO97" s="226"/>
      <c r="AP97" s="226"/>
      <c r="BB97" s="369"/>
      <c r="BC97" s="369"/>
      <c r="BD97" s="369"/>
      <c r="BE97" s="369"/>
      <c r="BF97" s="369"/>
      <c r="BW97" s="12"/>
      <c r="BX97" s="37" t="s">
        <v>370</v>
      </c>
      <c r="BY97" s="38"/>
      <c r="BZ97" s="38"/>
      <c r="CA97" s="38" t="str">
        <f t="shared" si="37"/>
        <v/>
      </c>
      <c r="CB97" s="38" t="s">
        <v>225</v>
      </c>
      <c r="CC97" s="12"/>
      <c r="CD97" s="12"/>
      <c r="CE97" s="12"/>
      <c r="CF97" s="12"/>
      <c r="CI97" s="397">
        <v>49</v>
      </c>
      <c r="CJ97" s="37" t="s">
        <v>370</v>
      </c>
      <c r="CK97" s="38"/>
      <c r="CL97" s="38"/>
      <c r="CM97" s="38" t="str">
        <f t="shared" si="38"/>
        <v/>
      </c>
      <c r="CN97" s="38" t="s">
        <v>225</v>
      </c>
      <c r="CO97" s="217" t="str">
        <f t="shared" si="39"/>
        <v/>
      </c>
      <c r="CP97" s="217" t="str">
        <f t="shared" si="40"/>
        <v/>
      </c>
      <c r="CQ97" s="118" t="str">
        <f t="shared" si="41"/>
        <v/>
      </c>
      <c r="CR97" s="118" t="str">
        <f t="shared" si="41"/>
        <v/>
      </c>
      <c r="CS97" s="118" t="str">
        <f t="shared" si="41"/>
        <v/>
      </c>
      <c r="CT97" s="118" t="str">
        <f t="shared" si="41"/>
        <v/>
      </c>
      <c r="CU97" s="118" t="str">
        <f t="shared" si="41"/>
        <v/>
      </c>
      <c r="CV97" s="118" t="str">
        <f t="shared" si="41"/>
        <v/>
      </c>
      <c r="CW97" s="118" t="str">
        <f t="shared" si="41"/>
        <v/>
      </c>
      <c r="CX97" s="118" t="str">
        <f t="shared" si="41"/>
        <v/>
      </c>
      <c r="CY97" s="118" t="str">
        <f t="shared" si="41"/>
        <v/>
      </c>
      <c r="CZ97" s="118" t="str">
        <f t="shared" si="41"/>
        <v/>
      </c>
      <c r="DA97" s="118" t="str">
        <f t="shared" si="41"/>
        <v/>
      </c>
      <c r="DB97" s="118" t="str">
        <f t="shared" si="41"/>
        <v/>
      </c>
      <c r="DC97" s="118" t="str">
        <f t="shared" si="41"/>
        <v/>
      </c>
      <c r="DD97" s="118" t="str">
        <f t="shared" si="41"/>
        <v/>
      </c>
      <c r="DE97" s="118" t="str">
        <f t="shared" si="41"/>
        <v/>
      </c>
      <c r="DF97" s="118" t="str">
        <f t="shared" si="41"/>
        <v/>
      </c>
      <c r="DG97" s="118" t="str">
        <f t="shared" si="42"/>
        <v/>
      </c>
      <c r="DH97" s="118" t="str">
        <f t="shared" si="42"/>
        <v/>
      </c>
      <c r="DI97" s="118" t="str">
        <f t="shared" si="42"/>
        <v/>
      </c>
      <c r="DJ97" s="118" t="str">
        <f t="shared" si="42"/>
        <v/>
      </c>
      <c r="DK97" s="118" t="str">
        <f t="shared" si="42"/>
        <v/>
      </c>
      <c r="DL97" s="118" t="str">
        <f t="shared" si="42"/>
        <v/>
      </c>
      <c r="DM97" s="118" t="str">
        <f t="shared" si="42"/>
        <v/>
      </c>
      <c r="DN97" s="118" t="str">
        <f t="shared" si="42"/>
        <v/>
      </c>
      <c r="DO97" s="118" t="str">
        <f t="shared" si="43"/>
        <v/>
      </c>
      <c r="DP97" s="397" t="str">
        <f t="shared" si="44"/>
        <v/>
      </c>
      <c r="DQ97" s="397" t="str">
        <f t="shared" si="45"/>
        <v/>
      </c>
    </row>
    <row r="98" spans="1:121" s="397" customFormat="1" hidden="1" x14ac:dyDescent="0.15">
      <c r="D98" s="118"/>
      <c r="K98" s="406" t="str">
        <f t="shared" ref="K98:AH98" si="46">IF(K17="","",K17)</f>
        <v/>
      </c>
      <c r="L98" s="406" t="str">
        <f t="shared" si="46"/>
        <v/>
      </c>
      <c r="M98" s="406" t="str">
        <f t="shared" si="46"/>
        <v/>
      </c>
      <c r="N98" s="406" t="str">
        <f t="shared" si="46"/>
        <v/>
      </c>
      <c r="O98" s="406" t="str">
        <f t="shared" si="46"/>
        <v/>
      </c>
      <c r="P98" s="406" t="str">
        <f t="shared" si="46"/>
        <v/>
      </c>
      <c r="Q98" s="406" t="str">
        <f t="shared" si="46"/>
        <v/>
      </c>
      <c r="R98" s="406" t="str">
        <f t="shared" si="46"/>
        <v/>
      </c>
      <c r="S98" s="406" t="str">
        <f t="shared" si="46"/>
        <v/>
      </c>
      <c r="T98" s="406" t="str">
        <f t="shared" si="46"/>
        <v/>
      </c>
      <c r="U98" s="406" t="str">
        <f t="shared" si="46"/>
        <v/>
      </c>
      <c r="V98" s="406" t="str">
        <f t="shared" si="46"/>
        <v/>
      </c>
      <c r="W98" s="406" t="str">
        <f t="shared" si="46"/>
        <v/>
      </c>
      <c r="X98" s="406" t="str">
        <f t="shared" si="46"/>
        <v/>
      </c>
      <c r="Y98" s="406" t="str">
        <f t="shared" si="46"/>
        <v/>
      </c>
      <c r="Z98" s="406" t="str">
        <f t="shared" si="46"/>
        <v/>
      </c>
      <c r="AA98" s="406" t="str">
        <f t="shared" si="46"/>
        <v/>
      </c>
      <c r="AB98" s="406" t="str">
        <f t="shared" si="46"/>
        <v/>
      </c>
      <c r="AC98" s="406" t="str">
        <f t="shared" si="46"/>
        <v/>
      </c>
      <c r="AD98" s="406" t="str">
        <f t="shared" si="46"/>
        <v/>
      </c>
      <c r="AE98" s="406" t="str">
        <f t="shared" si="46"/>
        <v/>
      </c>
      <c r="AF98" s="406" t="str">
        <f t="shared" si="46"/>
        <v/>
      </c>
      <c r="AG98" s="406" t="str">
        <f t="shared" si="46"/>
        <v/>
      </c>
      <c r="AH98" s="406" t="str">
        <f t="shared" si="46"/>
        <v/>
      </c>
      <c r="AI98" s="226"/>
      <c r="AJ98" s="226"/>
      <c r="AK98" s="226"/>
      <c r="AL98" s="226"/>
      <c r="AM98" s="226"/>
      <c r="AN98" s="226"/>
      <c r="AO98" s="226"/>
      <c r="AP98" s="226"/>
      <c r="BB98" s="369"/>
      <c r="BC98" s="369"/>
      <c r="BD98" s="369"/>
      <c r="BE98" s="369"/>
      <c r="BF98" s="369"/>
      <c r="BW98" s="12"/>
      <c r="BX98" s="37" t="s">
        <v>374</v>
      </c>
      <c r="BY98" s="38"/>
      <c r="BZ98" s="38"/>
      <c r="CA98" s="38" t="str">
        <f t="shared" si="37"/>
        <v/>
      </c>
      <c r="CB98" s="38" t="s">
        <v>226</v>
      </c>
      <c r="CC98" s="12"/>
      <c r="CE98" s="12"/>
      <c r="CF98" s="12"/>
      <c r="CI98" s="397">
        <v>50</v>
      </c>
      <c r="CJ98" s="37" t="s">
        <v>374</v>
      </c>
      <c r="CK98" s="38"/>
      <c r="CL98" s="38"/>
      <c r="CM98" s="38" t="str">
        <f t="shared" si="38"/>
        <v/>
      </c>
      <c r="CN98" s="38" t="s">
        <v>226</v>
      </c>
      <c r="CO98" s="217" t="str">
        <f t="shared" si="39"/>
        <v/>
      </c>
      <c r="CP98" s="217" t="str">
        <f t="shared" si="40"/>
        <v/>
      </c>
      <c r="CQ98" s="118" t="str">
        <f t="shared" si="41"/>
        <v/>
      </c>
      <c r="CR98" s="118" t="str">
        <f t="shared" si="41"/>
        <v/>
      </c>
      <c r="CS98" s="118" t="str">
        <f t="shared" si="41"/>
        <v/>
      </c>
      <c r="CT98" s="118" t="str">
        <f t="shared" si="41"/>
        <v/>
      </c>
      <c r="CU98" s="118" t="str">
        <f t="shared" si="41"/>
        <v/>
      </c>
      <c r="CV98" s="118" t="str">
        <f t="shared" si="41"/>
        <v/>
      </c>
      <c r="CW98" s="118" t="str">
        <f t="shared" si="41"/>
        <v/>
      </c>
      <c r="CX98" s="118" t="str">
        <f t="shared" si="41"/>
        <v/>
      </c>
      <c r="CY98" s="118" t="str">
        <f t="shared" si="41"/>
        <v/>
      </c>
      <c r="CZ98" s="118" t="str">
        <f t="shared" si="41"/>
        <v/>
      </c>
      <c r="DA98" s="118" t="str">
        <f t="shared" si="41"/>
        <v/>
      </c>
      <c r="DB98" s="118" t="str">
        <f t="shared" si="41"/>
        <v/>
      </c>
      <c r="DC98" s="118" t="str">
        <f t="shared" si="41"/>
        <v/>
      </c>
      <c r="DD98" s="118" t="str">
        <f t="shared" si="41"/>
        <v/>
      </c>
      <c r="DE98" s="118" t="str">
        <f t="shared" si="41"/>
        <v/>
      </c>
      <c r="DF98" s="118" t="str">
        <f t="shared" si="41"/>
        <v/>
      </c>
      <c r="DG98" s="118" t="str">
        <f t="shared" si="42"/>
        <v/>
      </c>
      <c r="DH98" s="118" t="str">
        <f t="shared" si="42"/>
        <v/>
      </c>
      <c r="DI98" s="118" t="str">
        <f t="shared" si="42"/>
        <v/>
      </c>
      <c r="DJ98" s="118" t="str">
        <f t="shared" si="42"/>
        <v/>
      </c>
      <c r="DK98" s="118" t="str">
        <f t="shared" si="42"/>
        <v/>
      </c>
      <c r="DL98" s="118" t="str">
        <f t="shared" si="42"/>
        <v/>
      </c>
      <c r="DM98" s="118" t="str">
        <f t="shared" si="42"/>
        <v/>
      </c>
      <c r="DN98" s="118" t="str">
        <f t="shared" si="42"/>
        <v/>
      </c>
      <c r="DO98" s="118" t="str">
        <f t="shared" si="43"/>
        <v/>
      </c>
      <c r="DP98" s="397" t="str">
        <f t="shared" si="44"/>
        <v/>
      </c>
      <c r="DQ98" s="397" t="str">
        <f t="shared" si="45"/>
        <v/>
      </c>
    </row>
    <row r="99" spans="1:121" s="397" customFormat="1" hidden="1" x14ac:dyDescent="0.15">
      <c r="D99" s="118"/>
      <c r="K99" s="406" t="str">
        <f t="shared" ref="K99:AH99" si="47">IF(K19="","",K19)</f>
        <v/>
      </c>
      <c r="L99" s="406" t="str">
        <f t="shared" si="47"/>
        <v/>
      </c>
      <c r="M99" s="406" t="str">
        <f t="shared" si="47"/>
        <v/>
      </c>
      <c r="N99" s="406" t="str">
        <f t="shared" si="47"/>
        <v/>
      </c>
      <c r="O99" s="406" t="str">
        <f t="shared" si="47"/>
        <v/>
      </c>
      <c r="P99" s="406" t="str">
        <f t="shared" si="47"/>
        <v/>
      </c>
      <c r="Q99" s="406" t="str">
        <f t="shared" si="47"/>
        <v/>
      </c>
      <c r="R99" s="406" t="str">
        <f t="shared" si="47"/>
        <v/>
      </c>
      <c r="S99" s="406" t="str">
        <f t="shared" si="47"/>
        <v/>
      </c>
      <c r="T99" s="406" t="str">
        <f t="shared" si="47"/>
        <v/>
      </c>
      <c r="U99" s="406" t="str">
        <f t="shared" si="47"/>
        <v/>
      </c>
      <c r="V99" s="406" t="str">
        <f t="shared" si="47"/>
        <v/>
      </c>
      <c r="W99" s="406" t="str">
        <f t="shared" si="47"/>
        <v/>
      </c>
      <c r="X99" s="406" t="str">
        <f t="shared" si="47"/>
        <v/>
      </c>
      <c r="Y99" s="406" t="str">
        <f t="shared" si="47"/>
        <v/>
      </c>
      <c r="Z99" s="406" t="str">
        <f t="shared" si="47"/>
        <v/>
      </c>
      <c r="AA99" s="406" t="str">
        <f t="shared" si="47"/>
        <v/>
      </c>
      <c r="AB99" s="406" t="str">
        <f t="shared" si="47"/>
        <v/>
      </c>
      <c r="AC99" s="406" t="str">
        <f t="shared" si="47"/>
        <v/>
      </c>
      <c r="AD99" s="406" t="str">
        <f t="shared" si="47"/>
        <v/>
      </c>
      <c r="AE99" s="406" t="str">
        <f t="shared" si="47"/>
        <v/>
      </c>
      <c r="AF99" s="406" t="str">
        <f t="shared" si="47"/>
        <v/>
      </c>
      <c r="AG99" s="406" t="str">
        <f t="shared" si="47"/>
        <v/>
      </c>
      <c r="AH99" s="406" t="str">
        <f t="shared" si="47"/>
        <v/>
      </c>
      <c r="BB99" s="369"/>
      <c r="BC99" s="369"/>
      <c r="BD99" s="369"/>
      <c r="BE99" s="369"/>
      <c r="BF99" s="369"/>
      <c r="BW99" s="12"/>
      <c r="BX99" s="37" t="s">
        <v>375</v>
      </c>
      <c r="BY99" s="38"/>
      <c r="BZ99" s="38"/>
      <c r="CA99" s="38" t="str">
        <f t="shared" si="37"/>
        <v/>
      </c>
      <c r="CB99" s="38" t="s">
        <v>227</v>
      </c>
      <c r="CC99" s="12"/>
      <c r="CD99" s="12"/>
      <c r="CE99" s="12"/>
      <c r="CF99" s="12"/>
      <c r="CG99" s="12"/>
      <c r="CI99" s="397">
        <v>51</v>
      </c>
      <c r="CJ99" s="37" t="s">
        <v>375</v>
      </c>
      <c r="CK99" s="38"/>
      <c r="CL99" s="38"/>
      <c r="CM99" s="38" t="str">
        <f t="shared" si="38"/>
        <v/>
      </c>
      <c r="CN99" s="38" t="s">
        <v>227</v>
      </c>
      <c r="CO99" s="217" t="str">
        <f t="shared" si="39"/>
        <v/>
      </c>
      <c r="CP99" s="217" t="str">
        <f t="shared" si="40"/>
        <v/>
      </c>
      <c r="CQ99" s="118" t="str">
        <f t="shared" si="41"/>
        <v/>
      </c>
      <c r="CR99" s="118" t="str">
        <f t="shared" si="41"/>
        <v/>
      </c>
      <c r="CS99" s="118" t="str">
        <f t="shared" si="41"/>
        <v/>
      </c>
      <c r="CT99" s="118" t="str">
        <f t="shared" si="41"/>
        <v/>
      </c>
      <c r="CU99" s="118" t="str">
        <f t="shared" si="41"/>
        <v/>
      </c>
      <c r="CV99" s="118" t="str">
        <f t="shared" si="41"/>
        <v/>
      </c>
      <c r="CW99" s="118" t="str">
        <f t="shared" si="41"/>
        <v/>
      </c>
      <c r="CX99" s="118" t="str">
        <f t="shared" si="41"/>
        <v/>
      </c>
      <c r="CY99" s="118" t="str">
        <f t="shared" si="41"/>
        <v/>
      </c>
      <c r="CZ99" s="118" t="str">
        <f t="shared" si="41"/>
        <v/>
      </c>
      <c r="DA99" s="118" t="str">
        <f t="shared" si="41"/>
        <v/>
      </c>
      <c r="DB99" s="118" t="str">
        <f t="shared" si="41"/>
        <v/>
      </c>
      <c r="DC99" s="118" t="str">
        <f t="shared" si="41"/>
        <v/>
      </c>
      <c r="DD99" s="118" t="str">
        <f t="shared" si="41"/>
        <v/>
      </c>
      <c r="DE99" s="118" t="str">
        <f t="shared" si="41"/>
        <v/>
      </c>
      <c r="DF99" s="118" t="str">
        <f t="shared" si="41"/>
        <v/>
      </c>
      <c r="DG99" s="118" t="str">
        <f t="shared" si="42"/>
        <v/>
      </c>
      <c r="DH99" s="118" t="str">
        <f t="shared" si="42"/>
        <v/>
      </c>
      <c r="DI99" s="118" t="str">
        <f t="shared" si="42"/>
        <v/>
      </c>
      <c r="DJ99" s="118" t="str">
        <f t="shared" si="42"/>
        <v/>
      </c>
      <c r="DK99" s="118" t="str">
        <f t="shared" si="42"/>
        <v/>
      </c>
      <c r="DL99" s="118" t="str">
        <f t="shared" si="42"/>
        <v/>
      </c>
      <c r="DM99" s="118" t="str">
        <f t="shared" si="42"/>
        <v/>
      </c>
      <c r="DN99" s="118" t="str">
        <f t="shared" si="42"/>
        <v/>
      </c>
      <c r="DO99" s="118" t="str">
        <f t="shared" si="43"/>
        <v/>
      </c>
      <c r="DP99" s="397" t="str">
        <f t="shared" si="44"/>
        <v/>
      </c>
      <c r="DQ99" s="397" t="str">
        <f t="shared" si="45"/>
        <v/>
      </c>
    </row>
    <row r="100" spans="1:121" s="397" customFormat="1" hidden="1" x14ac:dyDescent="0.15">
      <c r="D100" s="118"/>
      <c r="K100" s="406" t="str">
        <f t="shared" ref="K100:AH100" si="48">IF(K21="","",K21)</f>
        <v/>
      </c>
      <c r="L100" s="406" t="str">
        <f t="shared" si="48"/>
        <v/>
      </c>
      <c r="M100" s="406" t="str">
        <f t="shared" si="48"/>
        <v/>
      </c>
      <c r="N100" s="406" t="str">
        <f t="shared" si="48"/>
        <v/>
      </c>
      <c r="O100" s="406" t="str">
        <f t="shared" si="48"/>
        <v/>
      </c>
      <c r="P100" s="406" t="str">
        <f t="shared" si="48"/>
        <v/>
      </c>
      <c r="Q100" s="406" t="str">
        <f t="shared" si="48"/>
        <v/>
      </c>
      <c r="R100" s="406" t="str">
        <f t="shared" si="48"/>
        <v/>
      </c>
      <c r="S100" s="406" t="str">
        <f t="shared" si="48"/>
        <v/>
      </c>
      <c r="T100" s="406" t="str">
        <f t="shared" si="48"/>
        <v/>
      </c>
      <c r="U100" s="406" t="str">
        <f t="shared" si="48"/>
        <v/>
      </c>
      <c r="V100" s="406" t="str">
        <f t="shared" si="48"/>
        <v/>
      </c>
      <c r="W100" s="406" t="str">
        <f t="shared" si="48"/>
        <v/>
      </c>
      <c r="X100" s="406" t="str">
        <f t="shared" si="48"/>
        <v/>
      </c>
      <c r="Y100" s="406" t="str">
        <f t="shared" si="48"/>
        <v/>
      </c>
      <c r="Z100" s="406" t="str">
        <f t="shared" si="48"/>
        <v/>
      </c>
      <c r="AA100" s="406" t="str">
        <f t="shared" si="48"/>
        <v/>
      </c>
      <c r="AB100" s="406" t="str">
        <f t="shared" si="48"/>
        <v/>
      </c>
      <c r="AC100" s="406" t="str">
        <f t="shared" si="48"/>
        <v/>
      </c>
      <c r="AD100" s="406" t="str">
        <f t="shared" si="48"/>
        <v/>
      </c>
      <c r="AE100" s="406" t="str">
        <f t="shared" si="48"/>
        <v/>
      </c>
      <c r="AF100" s="406" t="str">
        <f t="shared" si="48"/>
        <v/>
      </c>
      <c r="AG100" s="406" t="str">
        <f t="shared" si="48"/>
        <v/>
      </c>
      <c r="AH100" s="406" t="str">
        <f t="shared" si="48"/>
        <v/>
      </c>
      <c r="BB100" s="369"/>
      <c r="BC100" s="369"/>
      <c r="BD100" s="369"/>
      <c r="BE100" s="369"/>
      <c r="BF100" s="369"/>
      <c r="BX100" s="37" t="s">
        <v>376</v>
      </c>
      <c r="BY100" s="38"/>
      <c r="BZ100" s="38"/>
      <c r="CA100" s="38" t="str">
        <f t="shared" si="37"/>
        <v/>
      </c>
      <c r="CB100" s="38" t="s">
        <v>228</v>
      </c>
      <c r="CC100" s="12"/>
      <c r="CD100" s="12"/>
      <c r="CE100" s="12"/>
      <c r="CF100" s="12"/>
      <c r="CG100" s="12"/>
      <c r="CI100" s="397">
        <v>52</v>
      </c>
      <c r="CJ100" s="37" t="s">
        <v>376</v>
      </c>
      <c r="CK100" s="38"/>
      <c r="CL100" s="38"/>
      <c r="CM100" s="38" t="str">
        <f t="shared" si="38"/>
        <v/>
      </c>
      <c r="CN100" s="38" t="s">
        <v>228</v>
      </c>
      <c r="CO100" s="217" t="str">
        <f t="shared" si="39"/>
        <v/>
      </c>
      <c r="CP100" s="217" t="str">
        <f t="shared" si="40"/>
        <v/>
      </c>
      <c r="CQ100" s="118" t="str">
        <f t="shared" si="41"/>
        <v/>
      </c>
      <c r="CR100" s="118" t="str">
        <f t="shared" si="41"/>
        <v/>
      </c>
      <c r="CS100" s="118" t="str">
        <f t="shared" si="41"/>
        <v/>
      </c>
      <c r="CT100" s="118" t="str">
        <f t="shared" si="41"/>
        <v/>
      </c>
      <c r="CU100" s="118" t="str">
        <f t="shared" si="41"/>
        <v/>
      </c>
      <c r="CV100" s="118" t="str">
        <f t="shared" si="41"/>
        <v/>
      </c>
      <c r="CW100" s="118" t="str">
        <f t="shared" si="41"/>
        <v/>
      </c>
      <c r="CX100" s="118" t="str">
        <f t="shared" si="41"/>
        <v/>
      </c>
      <c r="CY100" s="118" t="str">
        <f t="shared" si="41"/>
        <v/>
      </c>
      <c r="CZ100" s="118" t="str">
        <f t="shared" si="41"/>
        <v/>
      </c>
      <c r="DA100" s="118" t="str">
        <f t="shared" si="41"/>
        <v/>
      </c>
      <c r="DB100" s="118" t="str">
        <f t="shared" si="41"/>
        <v/>
      </c>
      <c r="DC100" s="118" t="str">
        <f t="shared" si="41"/>
        <v/>
      </c>
      <c r="DD100" s="118" t="str">
        <f t="shared" si="41"/>
        <v/>
      </c>
      <c r="DE100" s="118" t="str">
        <f t="shared" si="41"/>
        <v/>
      </c>
      <c r="DF100" s="118" t="str">
        <f t="shared" si="41"/>
        <v/>
      </c>
      <c r="DG100" s="118" t="str">
        <f t="shared" si="42"/>
        <v/>
      </c>
      <c r="DH100" s="118" t="str">
        <f t="shared" si="42"/>
        <v/>
      </c>
      <c r="DI100" s="118" t="str">
        <f t="shared" si="42"/>
        <v/>
      </c>
      <c r="DJ100" s="118" t="str">
        <f t="shared" si="42"/>
        <v/>
      </c>
      <c r="DK100" s="118" t="str">
        <f t="shared" si="42"/>
        <v/>
      </c>
      <c r="DL100" s="118" t="str">
        <f t="shared" si="42"/>
        <v/>
      </c>
      <c r="DM100" s="118" t="str">
        <f t="shared" si="42"/>
        <v/>
      </c>
      <c r="DN100" s="118" t="str">
        <f t="shared" si="42"/>
        <v/>
      </c>
      <c r="DO100" s="118" t="str">
        <f t="shared" si="43"/>
        <v/>
      </c>
      <c r="DP100" s="397" t="str">
        <f t="shared" si="44"/>
        <v/>
      </c>
      <c r="DQ100" s="397" t="str">
        <f t="shared" si="45"/>
        <v/>
      </c>
    </row>
    <row r="101" spans="1:121" s="397" customFormat="1" hidden="1" x14ac:dyDescent="0.15">
      <c r="D101" s="118"/>
      <c r="K101" s="406" t="str">
        <f>IF(K23="","",K23)</f>
        <v/>
      </c>
      <c r="L101" s="406" t="str">
        <f t="shared" ref="L101:AH101" si="49">IF(L23="","",L23)</f>
        <v/>
      </c>
      <c r="M101" s="406" t="str">
        <f t="shared" si="49"/>
        <v/>
      </c>
      <c r="N101" s="406" t="str">
        <f t="shared" si="49"/>
        <v/>
      </c>
      <c r="O101" s="406" t="str">
        <f t="shared" si="49"/>
        <v/>
      </c>
      <c r="P101" s="406" t="str">
        <f t="shared" si="49"/>
        <v/>
      </c>
      <c r="Q101" s="406" t="str">
        <f t="shared" si="49"/>
        <v/>
      </c>
      <c r="R101" s="406" t="str">
        <f t="shared" si="49"/>
        <v/>
      </c>
      <c r="S101" s="406" t="str">
        <f t="shared" si="49"/>
        <v/>
      </c>
      <c r="T101" s="406" t="str">
        <f t="shared" si="49"/>
        <v/>
      </c>
      <c r="U101" s="406" t="str">
        <f t="shared" si="49"/>
        <v/>
      </c>
      <c r="V101" s="406" t="str">
        <f t="shared" si="49"/>
        <v/>
      </c>
      <c r="W101" s="406" t="str">
        <f t="shared" si="49"/>
        <v/>
      </c>
      <c r="X101" s="406" t="str">
        <f t="shared" si="49"/>
        <v/>
      </c>
      <c r="Y101" s="406" t="str">
        <f t="shared" si="49"/>
        <v/>
      </c>
      <c r="Z101" s="406" t="str">
        <f t="shared" si="49"/>
        <v/>
      </c>
      <c r="AA101" s="406" t="str">
        <f t="shared" si="49"/>
        <v/>
      </c>
      <c r="AB101" s="406" t="str">
        <f t="shared" si="49"/>
        <v/>
      </c>
      <c r="AC101" s="406" t="str">
        <f t="shared" si="49"/>
        <v/>
      </c>
      <c r="AD101" s="406" t="str">
        <f t="shared" si="49"/>
        <v/>
      </c>
      <c r="AE101" s="406" t="str">
        <f t="shared" si="49"/>
        <v/>
      </c>
      <c r="AF101" s="406" t="str">
        <f t="shared" si="49"/>
        <v/>
      </c>
      <c r="AG101" s="406" t="str">
        <f t="shared" si="49"/>
        <v/>
      </c>
      <c r="AH101" s="406" t="str">
        <f t="shared" si="49"/>
        <v/>
      </c>
      <c r="BB101" s="369"/>
      <c r="BC101" s="369"/>
      <c r="BD101" s="369"/>
      <c r="BE101" s="369"/>
      <c r="BF101" s="369"/>
      <c r="BX101" s="37" t="s">
        <v>377</v>
      </c>
      <c r="BY101" s="38"/>
      <c r="BZ101" s="38"/>
      <c r="CA101" s="38" t="str">
        <f t="shared" si="37"/>
        <v/>
      </c>
      <c r="CB101" s="38" t="s">
        <v>229</v>
      </c>
      <c r="CC101" s="12"/>
      <c r="CD101" s="12"/>
      <c r="CE101" s="12"/>
      <c r="CF101" s="12"/>
      <c r="CG101" s="12"/>
      <c r="CI101" s="397">
        <v>53</v>
      </c>
      <c r="CJ101" s="37" t="s">
        <v>377</v>
      </c>
      <c r="CK101" s="38"/>
      <c r="CL101" s="38"/>
      <c r="CM101" s="38" t="str">
        <f t="shared" si="38"/>
        <v/>
      </c>
      <c r="CN101" s="38" t="s">
        <v>229</v>
      </c>
      <c r="CO101" s="217" t="str">
        <f t="shared" si="39"/>
        <v/>
      </c>
      <c r="CP101" s="217" t="str">
        <f t="shared" si="40"/>
        <v/>
      </c>
      <c r="CQ101" s="118" t="str">
        <f t="shared" si="41"/>
        <v/>
      </c>
      <c r="CR101" s="118" t="str">
        <f t="shared" si="41"/>
        <v/>
      </c>
      <c r="CS101" s="118" t="str">
        <f t="shared" si="41"/>
        <v/>
      </c>
      <c r="CT101" s="118" t="str">
        <f t="shared" si="41"/>
        <v/>
      </c>
      <c r="CU101" s="118" t="str">
        <f t="shared" si="41"/>
        <v/>
      </c>
      <c r="CV101" s="118" t="str">
        <f t="shared" si="41"/>
        <v/>
      </c>
      <c r="CW101" s="118" t="str">
        <f t="shared" si="41"/>
        <v/>
      </c>
      <c r="CX101" s="118" t="str">
        <f t="shared" si="41"/>
        <v/>
      </c>
      <c r="CY101" s="118" t="str">
        <f t="shared" si="41"/>
        <v/>
      </c>
      <c r="CZ101" s="118" t="str">
        <f t="shared" si="41"/>
        <v/>
      </c>
      <c r="DA101" s="118" t="str">
        <f t="shared" si="41"/>
        <v/>
      </c>
      <c r="DB101" s="118" t="str">
        <f t="shared" si="41"/>
        <v/>
      </c>
      <c r="DC101" s="118" t="str">
        <f t="shared" si="41"/>
        <v/>
      </c>
      <c r="DD101" s="118" t="str">
        <f t="shared" si="41"/>
        <v/>
      </c>
      <c r="DE101" s="118" t="str">
        <f t="shared" si="41"/>
        <v/>
      </c>
      <c r="DF101" s="118" t="str">
        <f t="shared" si="41"/>
        <v/>
      </c>
      <c r="DG101" s="118" t="str">
        <f t="shared" si="42"/>
        <v/>
      </c>
      <c r="DH101" s="118" t="str">
        <f t="shared" si="42"/>
        <v/>
      </c>
      <c r="DI101" s="118" t="str">
        <f t="shared" si="42"/>
        <v/>
      </c>
      <c r="DJ101" s="118" t="str">
        <f t="shared" si="42"/>
        <v/>
      </c>
      <c r="DK101" s="118" t="str">
        <f t="shared" si="42"/>
        <v/>
      </c>
      <c r="DL101" s="118" t="str">
        <f t="shared" si="42"/>
        <v/>
      </c>
      <c r="DM101" s="118" t="str">
        <f t="shared" si="42"/>
        <v/>
      </c>
      <c r="DN101" s="118" t="str">
        <f t="shared" si="42"/>
        <v/>
      </c>
      <c r="DO101" s="118" t="str">
        <f t="shared" si="43"/>
        <v/>
      </c>
      <c r="DP101" s="397" t="str">
        <f t="shared" si="44"/>
        <v/>
      </c>
      <c r="DQ101" s="397" t="str">
        <f t="shared" si="45"/>
        <v/>
      </c>
    </row>
    <row r="102" spans="1:121" s="397" customFormat="1" hidden="1" x14ac:dyDescent="0.15">
      <c r="D102" s="118"/>
      <c r="K102" s="406" t="s">
        <v>132</v>
      </c>
      <c r="L102" s="406" t="s">
        <v>132</v>
      </c>
      <c r="M102" s="406" t="s">
        <v>132</v>
      </c>
      <c r="N102" s="406" t="s">
        <v>132</v>
      </c>
      <c r="O102" s="406" t="s">
        <v>132</v>
      </c>
      <c r="P102" s="406" t="s">
        <v>132</v>
      </c>
      <c r="Q102" s="406" t="s">
        <v>132</v>
      </c>
      <c r="R102" s="406" t="s">
        <v>132</v>
      </c>
      <c r="S102" s="406" t="s">
        <v>132</v>
      </c>
      <c r="T102" s="406" t="s">
        <v>132</v>
      </c>
      <c r="U102" s="406" t="s">
        <v>132</v>
      </c>
      <c r="V102" s="406" t="s">
        <v>132</v>
      </c>
      <c r="W102" s="406" t="s">
        <v>132</v>
      </c>
      <c r="X102" s="406" t="s">
        <v>132</v>
      </c>
      <c r="Y102" s="406" t="s">
        <v>132</v>
      </c>
      <c r="Z102" s="406" t="s">
        <v>132</v>
      </c>
      <c r="AA102" s="406" t="s">
        <v>132</v>
      </c>
      <c r="AB102" s="406" t="s">
        <v>132</v>
      </c>
      <c r="AC102" s="406" t="s">
        <v>132</v>
      </c>
      <c r="AD102" s="406" t="s">
        <v>132</v>
      </c>
      <c r="AE102" s="406" t="s">
        <v>132</v>
      </c>
      <c r="AF102" s="406" t="s">
        <v>132</v>
      </c>
      <c r="AG102" s="406" t="s">
        <v>132</v>
      </c>
      <c r="AH102" s="406" t="s">
        <v>132</v>
      </c>
      <c r="BB102" s="369"/>
      <c r="BC102" s="369"/>
      <c r="BD102" s="369"/>
      <c r="BE102" s="369"/>
      <c r="BF102" s="369"/>
      <c r="BX102" s="37" t="s">
        <v>371</v>
      </c>
      <c r="BY102" s="38"/>
      <c r="BZ102" s="38"/>
      <c r="CA102" s="38" t="str">
        <f t="shared" si="37"/>
        <v/>
      </c>
      <c r="CB102" s="38" t="s">
        <v>678</v>
      </c>
      <c r="CD102" s="12"/>
      <c r="CE102" s="12"/>
      <c r="CF102" s="12"/>
      <c r="CG102" s="12"/>
      <c r="CI102" s="397">
        <v>54</v>
      </c>
      <c r="CJ102" s="37" t="s">
        <v>371</v>
      </c>
      <c r="CK102" s="38"/>
      <c r="CL102" s="38"/>
      <c r="CM102" s="38" t="str">
        <f t="shared" si="38"/>
        <v/>
      </c>
      <c r="CN102" s="38" t="s">
        <v>678</v>
      </c>
      <c r="CO102" s="217" t="str">
        <f t="shared" si="39"/>
        <v/>
      </c>
      <c r="CP102" s="217" t="str">
        <f t="shared" si="40"/>
        <v/>
      </c>
      <c r="CQ102" s="118" t="str">
        <f t="shared" si="41"/>
        <v/>
      </c>
      <c r="CR102" s="118" t="str">
        <f t="shared" si="41"/>
        <v/>
      </c>
      <c r="CS102" s="118" t="str">
        <f t="shared" si="41"/>
        <v/>
      </c>
      <c r="CT102" s="118" t="str">
        <f t="shared" si="41"/>
        <v/>
      </c>
      <c r="CU102" s="118" t="str">
        <f t="shared" si="41"/>
        <v/>
      </c>
      <c r="CV102" s="118" t="str">
        <f t="shared" si="41"/>
        <v/>
      </c>
      <c r="CW102" s="118" t="str">
        <f t="shared" si="41"/>
        <v/>
      </c>
      <c r="CX102" s="118" t="str">
        <f t="shared" si="41"/>
        <v/>
      </c>
      <c r="CY102" s="118" t="str">
        <f t="shared" si="41"/>
        <v/>
      </c>
      <c r="CZ102" s="118" t="str">
        <f t="shared" si="41"/>
        <v/>
      </c>
      <c r="DA102" s="118" t="str">
        <f t="shared" si="41"/>
        <v/>
      </c>
      <c r="DB102" s="118" t="str">
        <f t="shared" si="41"/>
        <v/>
      </c>
      <c r="DC102" s="118" t="str">
        <f t="shared" si="41"/>
        <v/>
      </c>
      <c r="DD102" s="118" t="str">
        <f t="shared" si="41"/>
        <v/>
      </c>
      <c r="DE102" s="118" t="str">
        <f t="shared" si="41"/>
        <v/>
      </c>
      <c r="DF102" s="118" t="str">
        <f t="shared" si="41"/>
        <v/>
      </c>
      <c r="DG102" s="118" t="str">
        <f t="shared" si="42"/>
        <v/>
      </c>
      <c r="DH102" s="118" t="str">
        <f t="shared" si="42"/>
        <v/>
      </c>
      <c r="DI102" s="118" t="str">
        <f t="shared" si="42"/>
        <v/>
      </c>
      <c r="DJ102" s="118" t="str">
        <f t="shared" si="42"/>
        <v/>
      </c>
      <c r="DK102" s="118" t="str">
        <f t="shared" si="42"/>
        <v/>
      </c>
      <c r="DL102" s="118" t="str">
        <f t="shared" si="42"/>
        <v/>
      </c>
      <c r="DM102" s="118" t="str">
        <f t="shared" si="42"/>
        <v/>
      </c>
      <c r="DN102" s="118" t="str">
        <f t="shared" si="42"/>
        <v/>
      </c>
      <c r="DO102" s="118" t="str">
        <f t="shared" si="43"/>
        <v/>
      </c>
      <c r="DP102" s="397" t="str">
        <f t="shared" si="44"/>
        <v/>
      </c>
      <c r="DQ102" s="397" t="str">
        <f t="shared" si="45"/>
        <v/>
      </c>
    </row>
    <row r="103" spans="1:121" s="397" customFormat="1" hidden="1" x14ac:dyDescent="0.15">
      <c r="D103" s="118"/>
      <c r="K103" s="406" t="str">
        <f>バルブ!$R$13</f>
        <v>5</v>
      </c>
      <c r="L103" s="406" t="str">
        <f>バルブ!$R$13</f>
        <v>5</v>
      </c>
      <c r="M103" s="406" t="str">
        <f>バルブ!$R$13</f>
        <v>5</v>
      </c>
      <c r="N103" s="406" t="str">
        <f>バルブ!$R$13</f>
        <v>5</v>
      </c>
      <c r="O103" s="406" t="str">
        <f>バルブ!$R$13</f>
        <v>5</v>
      </c>
      <c r="P103" s="406" t="str">
        <f>バルブ!$R$13</f>
        <v>5</v>
      </c>
      <c r="Q103" s="406" t="str">
        <f>バルブ!$R$13</f>
        <v>5</v>
      </c>
      <c r="R103" s="406" t="str">
        <f>バルブ!$R$13</f>
        <v>5</v>
      </c>
      <c r="S103" s="406" t="str">
        <f>バルブ!$R$13</f>
        <v>5</v>
      </c>
      <c r="T103" s="406" t="str">
        <f>バルブ!$R$13</f>
        <v>5</v>
      </c>
      <c r="U103" s="406" t="str">
        <f>バルブ!$R$13</f>
        <v>5</v>
      </c>
      <c r="V103" s="406" t="str">
        <f>バルブ!$R$13</f>
        <v>5</v>
      </c>
      <c r="W103" s="406" t="str">
        <f>バルブ!$R$13</f>
        <v>5</v>
      </c>
      <c r="X103" s="406" t="str">
        <f>バルブ!$R$13</f>
        <v>5</v>
      </c>
      <c r="Y103" s="406" t="str">
        <f>バルブ!$R$13</f>
        <v>5</v>
      </c>
      <c r="Z103" s="406" t="str">
        <f>バルブ!$R$13</f>
        <v>5</v>
      </c>
      <c r="AA103" s="406" t="str">
        <f>バルブ!$R$13</f>
        <v>5</v>
      </c>
      <c r="AB103" s="406" t="str">
        <f>バルブ!$R$13</f>
        <v>5</v>
      </c>
      <c r="AC103" s="406" t="str">
        <f>バルブ!$R$13</f>
        <v>5</v>
      </c>
      <c r="AD103" s="406" t="str">
        <f>バルブ!$R$13</f>
        <v>5</v>
      </c>
      <c r="AE103" s="406" t="str">
        <f>バルブ!$R$13</f>
        <v>5</v>
      </c>
      <c r="AF103" s="406" t="str">
        <f>バルブ!$R$13</f>
        <v>5</v>
      </c>
      <c r="AG103" s="406" t="str">
        <f>バルブ!$R$13</f>
        <v>5</v>
      </c>
      <c r="AH103" s="406" t="str">
        <f>バルブ!$R$13</f>
        <v>5</v>
      </c>
      <c r="BB103" s="369"/>
      <c r="BC103" s="369"/>
      <c r="BD103" s="369"/>
      <c r="BE103" s="369"/>
      <c r="BF103" s="369"/>
      <c r="BX103" s="37" t="s">
        <v>378</v>
      </c>
      <c r="BY103" s="38"/>
      <c r="BZ103" s="38"/>
      <c r="CA103" s="38" t="str">
        <f t="shared" si="37"/>
        <v/>
      </c>
      <c r="CB103" s="38" t="s">
        <v>677</v>
      </c>
      <c r="CI103" s="397">
        <v>55</v>
      </c>
      <c r="CJ103" s="37" t="s">
        <v>378</v>
      </c>
      <c r="CK103" s="38"/>
      <c r="CL103" s="38"/>
      <c r="CM103" s="38" t="str">
        <f t="shared" si="38"/>
        <v/>
      </c>
      <c r="CN103" s="38" t="s">
        <v>677</v>
      </c>
      <c r="CO103" s="217" t="str">
        <f t="shared" si="39"/>
        <v/>
      </c>
      <c r="CP103" s="217" t="str">
        <f t="shared" si="40"/>
        <v/>
      </c>
      <c r="CQ103" s="118" t="str">
        <f t="shared" si="41"/>
        <v/>
      </c>
      <c r="CR103" s="118" t="str">
        <f t="shared" si="41"/>
        <v/>
      </c>
      <c r="CS103" s="118" t="str">
        <f t="shared" si="41"/>
        <v/>
      </c>
      <c r="CT103" s="118" t="str">
        <f t="shared" si="41"/>
        <v/>
      </c>
      <c r="CU103" s="118" t="str">
        <f t="shared" si="41"/>
        <v/>
      </c>
      <c r="CV103" s="118" t="str">
        <f t="shared" si="41"/>
        <v/>
      </c>
      <c r="CW103" s="118" t="str">
        <f t="shared" si="41"/>
        <v/>
      </c>
      <c r="CX103" s="118" t="str">
        <f t="shared" si="41"/>
        <v/>
      </c>
      <c r="CY103" s="118" t="str">
        <f t="shared" si="41"/>
        <v/>
      </c>
      <c r="CZ103" s="118" t="str">
        <f t="shared" si="41"/>
        <v/>
      </c>
      <c r="DA103" s="118" t="str">
        <f t="shared" si="41"/>
        <v/>
      </c>
      <c r="DB103" s="118" t="str">
        <f t="shared" si="41"/>
        <v/>
      </c>
      <c r="DC103" s="118" t="str">
        <f t="shared" si="41"/>
        <v/>
      </c>
      <c r="DD103" s="118" t="str">
        <f t="shared" si="41"/>
        <v/>
      </c>
      <c r="DE103" s="118" t="str">
        <f t="shared" si="41"/>
        <v/>
      </c>
      <c r="DF103" s="118" t="str">
        <f t="shared" si="41"/>
        <v/>
      </c>
      <c r="DG103" s="118" t="str">
        <f t="shared" si="42"/>
        <v/>
      </c>
      <c r="DH103" s="118" t="str">
        <f t="shared" si="42"/>
        <v/>
      </c>
      <c r="DI103" s="118" t="str">
        <f t="shared" si="42"/>
        <v/>
      </c>
      <c r="DJ103" s="118" t="str">
        <f t="shared" si="42"/>
        <v/>
      </c>
      <c r="DK103" s="118" t="str">
        <f t="shared" si="42"/>
        <v/>
      </c>
      <c r="DL103" s="118" t="str">
        <f t="shared" si="42"/>
        <v/>
      </c>
      <c r="DM103" s="118" t="str">
        <f t="shared" si="42"/>
        <v/>
      </c>
      <c r="DN103" s="118" t="str">
        <f t="shared" si="42"/>
        <v/>
      </c>
      <c r="DO103" s="118" t="str">
        <f t="shared" si="43"/>
        <v/>
      </c>
      <c r="DP103" s="397" t="str">
        <f t="shared" si="44"/>
        <v/>
      </c>
      <c r="DQ103" s="397" t="str">
        <f t="shared" si="45"/>
        <v/>
      </c>
    </row>
    <row r="104" spans="1:121" s="397" customFormat="1" hidden="1" x14ac:dyDescent="0.15">
      <c r="K104" s="406" t="str">
        <f>IF(バルブ!$R$16="無記号","",バルブ!$R$16)</f>
        <v/>
      </c>
      <c r="L104" s="406" t="str">
        <f>IF(バルブ!$R$16="無記号","",バルブ!$R$16)</f>
        <v/>
      </c>
      <c r="M104" s="406" t="str">
        <f>IF(バルブ!$R$16="無記号","",バルブ!$R$16)</f>
        <v/>
      </c>
      <c r="N104" s="406" t="str">
        <f>IF(バルブ!$R$16="無記号","",バルブ!$R$16)</f>
        <v/>
      </c>
      <c r="O104" s="406" t="str">
        <f>IF(バルブ!$R$16="無記号","",バルブ!$R$16)</f>
        <v/>
      </c>
      <c r="P104" s="406" t="str">
        <f>IF(バルブ!$R$16="無記号","",バルブ!$R$16)</f>
        <v/>
      </c>
      <c r="Q104" s="406" t="str">
        <f>IF(バルブ!$R$16="無記号","",バルブ!$R$16)</f>
        <v/>
      </c>
      <c r="R104" s="406" t="str">
        <f>IF(バルブ!$R$16="無記号","",バルブ!$R$16)</f>
        <v/>
      </c>
      <c r="S104" s="406" t="str">
        <f>IF(バルブ!$R$16="無記号","",バルブ!$R$16)</f>
        <v/>
      </c>
      <c r="T104" s="406" t="str">
        <f>IF(バルブ!$R$16="無記号","",バルブ!$R$16)</f>
        <v/>
      </c>
      <c r="U104" s="406" t="str">
        <f>IF(バルブ!$R$16="無記号","",バルブ!$R$16)</f>
        <v/>
      </c>
      <c r="V104" s="406" t="str">
        <f>IF(バルブ!$R$16="無記号","",バルブ!$R$16)</f>
        <v/>
      </c>
      <c r="W104" s="406" t="str">
        <f>IF(バルブ!$R$16="無記号","",バルブ!$R$16)</f>
        <v/>
      </c>
      <c r="X104" s="406" t="str">
        <f>IF(バルブ!$R$16="無記号","",バルブ!$R$16)</f>
        <v/>
      </c>
      <c r="Y104" s="406" t="str">
        <f>IF(バルブ!$R$16="無記号","",バルブ!$R$16)</f>
        <v/>
      </c>
      <c r="Z104" s="406" t="str">
        <f>IF(バルブ!$R$16="無記号","",バルブ!$R$16)</f>
        <v/>
      </c>
      <c r="AA104" s="406" t="str">
        <f>IF(バルブ!$R$16="無記号","",バルブ!$R$16)</f>
        <v/>
      </c>
      <c r="AB104" s="406" t="str">
        <f>IF(バルブ!$R$16="無記号","",バルブ!$R$16)</f>
        <v/>
      </c>
      <c r="AC104" s="406" t="str">
        <f>IF(バルブ!$R$16="無記号","",バルブ!$R$16)</f>
        <v/>
      </c>
      <c r="AD104" s="406" t="str">
        <f>IF(バルブ!$R$16="無記号","",バルブ!$R$16)</f>
        <v/>
      </c>
      <c r="AE104" s="406" t="str">
        <f>IF(バルブ!$R$16="無記号","",バルブ!$R$16)</f>
        <v/>
      </c>
      <c r="AF104" s="406" t="str">
        <f>IF(バルブ!$R$16="無記号","",バルブ!$R$16)</f>
        <v/>
      </c>
      <c r="AG104" s="406" t="str">
        <f>IF(バルブ!$R$16="無記号","",バルブ!$R$16)</f>
        <v/>
      </c>
      <c r="AH104" s="406" t="str">
        <f>IF(バルブ!$R$16="無記号","",バルブ!$R$16)</f>
        <v/>
      </c>
      <c r="BB104" s="369"/>
      <c r="BC104" s="369"/>
      <c r="BD104" s="369"/>
      <c r="BE104" s="369"/>
      <c r="BF104" s="369"/>
      <c r="BX104" s="37" t="s">
        <v>379</v>
      </c>
      <c r="BY104" s="38"/>
      <c r="BZ104" s="38"/>
      <c r="CA104" s="38" t="str">
        <f t="shared" si="37"/>
        <v/>
      </c>
      <c r="CB104" s="38" t="s">
        <v>673</v>
      </c>
      <c r="CI104" s="397">
        <v>56</v>
      </c>
      <c r="CJ104" s="37" t="s">
        <v>379</v>
      </c>
      <c r="CK104" s="38"/>
      <c r="CL104" s="38"/>
      <c r="CM104" s="38" t="str">
        <f t="shared" si="38"/>
        <v/>
      </c>
      <c r="CN104" s="38" t="s">
        <v>673</v>
      </c>
      <c r="CO104" s="217" t="str">
        <f t="shared" si="39"/>
        <v/>
      </c>
      <c r="CP104" s="217" t="str">
        <f t="shared" si="40"/>
        <v/>
      </c>
      <c r="CQ104" s="118" t="str">
        <f t="shared" si="41"/>
        <v/>
      </c>
      <c r="CR104" s="118" t="str">
        <f t="shared" si="41"/>
        <v/>
      </c>
      <c r="CS104" s="118" t="str">
        <f t="shared" si="41"/>
        <v/>
      </c>
      <c r="CT104" s="118" t="str">
        <f t="shared" si="41"/>
        <v/>
      </c>
      <c r="CU104" s="118" t="str">
        <f t="shared" si="41"/>
        <v/>
      </c>
      <c r="CV104" s="118" t="str">
        <f t="shared" si="41"/>
        <v/>
      </c>
      <c r="CW104" s="118" t="str">
        <f t="shared" si="41"/>
        <v/>
      </c>
      <c r="CX104" s="118" t="str">
        <f t="shared" si="41"/>
        <v/>
      </c>
      <c r="CY104" s="118" t="str">
        <f t="shared" si="41"/>
        <v/>
      </c>
      <c r="CZ104" s="118" t="str">
        <f t="shared" si="41"/>
        <v/>
      </c>
      <c r="DA104" s="118" t="str">
        <f t="shared" si="41"/>
        <v/>
      </c>
      <c r="DB104" s="118" t="str">
        <f t="shared" si="41"/>
        <v/>
      </c>
      <c r="DC104" s="118" t="str">
        <f t="shared" si="41"/>
        <v/>
      </c>
      <c r="DD104" s="118" t="str">
        <f t="shared" si="41"/>
        <v/>
      </c>
      <c r="DE104" s="118" t="str">
        <f t="shared" si="41"/>
        <v/>
      </c>
      <c r="DF104" s="118" t="str">
        <f t="shared" si="41"/>
        <v/>
      </c>
      <c r="DG104" s="118" t="str">
        <f t="shared" si="42"/>
        <v/>
      </c>
      <c r="DH104" s="118" t="str">
        <f t="shared" si="42"/>
        <v/>
      </c>
      <c r="DI104" s="118" t="str">
        <f t="shared" si="42"/>
        <v/>
      </c>
      <c r="DJ104" s="118" t="str">
        <f t="shared" si="42"/>
        <v/>
      </c>
      <c r="DK104" s="118" t="str">
        <f t="shared" si="42"/>
        <v/>
      </c>
      <c r="DL104" s="118" t="str">
        <f t="shared" si="42"/>
        <v/>
      </c>
      <c r="DM104" s="118" t="str">
        <f t="shared" si="42"/>
        <v/>
      </c>
      <c r="DN104" s="118" t="str">
        <f t="shared" si="42"/>
        <v/>
      </c>
      <c r="DO104" s="118" t="str">
        <f t="shared" si="43"/>
        <v/>
      </c>
      <c r="DP104" s="397" t="str">
        <f t="shared" si="44"/>
        <v/>
      </c>
      <c r="DQ104" s="397" t="str">
        <f t="shared" si="45"/>
        <v/>
      </c>
    </row>
    <row r="105" spans="1:121" s="397" customFormat="1" hidden="1" x14ac:dyDescent="0.15">
      <c r="K105" s="406" t="str">
        <f>IF(バルブ!$T$19&lt;&gt;$AJ$105,バルブ!$T$19,IF(K15="","",K15))</f>
        <v/>
      </c>
      <c r="L105" s="406" t="str">
        <f>IF(バルブ!$T$19&lt;&gt;$AJ$105,バルブ!$T$19,IF(L15="","",L15))</f>
        <v/>
      </c>
      <c r="M105" s="406" t="str">
        <f>IF(バルブ!$T$19&lt;&gt;$AJ$105,バルブ!$T$19,IF(M15="","",M15))</f>
        <v/>
      </c>
      <c r="N105" s="406" t="str">
        <f>IF(バルブ!$T$19&lt;&gt;$AJ$105,バルブ!$T$19,IF(N15="","",N15))</f>
        <v/>
      </c>
      <c r="O105" s="406" t="str">
        <f>IF(バルブ!$T$19&lt;&gt;$AJ$105,バルブ!$T$19,IF(O15="","",O15))</f>
        <v/>
      </c>
      <c r="P105" s="406" t="str">
        <f>IF(バルブ!$T$19&lt;&gt;$AJ$105,バルブ!$T$19,IF(P15="","",P15))</f>
        <v/>
      </c>
      <c r="Q105" s="406" t="str">
        <f>IF(バルブ!$T$19&lt;&gt;$AJ$105,バルブ!$T$19,IF(Q15="","",Q15))</f>
        <v/>
      </c>
      <c r="R105" s="406" t="str">
        <f>IF(バルブ!$T$19&lt;&gt;$AJ$105,バルブ!$T$19,IF(R15="","",R15))</f>
        <v/>
      </c>
      <c r="S105" s="406" t="str">
        <f>IF(バルブ!$T$19&lt;&gt;$AJ$105,バルブ!$T$19,IF(S15="","",S15))</f>
        <v/>
      </c>
      <c r="T105" s="406" t="str">
        <f>IF(バルブ!$T$19&lt;&gt;$AJ$105,バルブ!$T$19,IF(T15="","",T15))</f>
        <v/>
      </c>
      <c r="U105" s="406" t="str">
        <f>IF(バルブ!$T$19&lt;&gt;$AJ$105,バルブ!$T$19,IF(U15="","",U15))</f>
        <v/>
      </c>
      <c r="V105" s="406" t="str">
        <f>IF(バルブ!$T$19&lt;&gt;$AJ$105,バルブ!$T$19,IF(V15="","",V15))</f>
        <v/>
      </c>
      <c r="W105" s="406" t="str">
        <f>IF(バルブ!$T$19&lt;&gt;$AJ$105,バルブ!$T$19,IF(W15="","",W15))</f>
        <v/>
      </c>
      <c r="X105" s="406" t="str">
        <f>IF(バルブ!$T$19&lt;&gt;$AJ$105,バルブ!$T$19,IF(X15="","",X15))</f>
        <v/>
      </c>
      <c r="Y105" s="406" t="str">
        <f>IF(バルブ!$T$19&lt;&gt;$AJ$105,バルブ!$T$19,IF(Y15="","",Y15))</f>
        <v/>
      </c>
      <c r="Z105" s="406" t="str">
        <f>IF(バルブ!$T$19&lt;&gt;$AJ$105,バルブ!$T$19,IF(Z15="","",Z15))</f>
        <v/>
      </c>
      <c r="AA105" s="406" t="str">
        <f>IF(バルブ!$T$19&lt;&gt;$AJ$105,バルブ!$T$19,IF(AA15="","",AA15))</f>
        <v/>
      </c>
      <c r="AB105" s="406" t="str">
        <f>IF(バルブ!$T$19&lt;&gt;$AJ$105,バルブ!$T$19,IF(AB15="","",AB15))</f>
        <v/>
      </c>
      <c r="AC105" s="406" t="str">
        <f>IF(バルブ!$T$19&lt;&gt;$AJ$105,バルブ!$T$19,IF(AC15="","",AC15))</f>
        <v/>
      </c>
      <c r="AD105" s="406" t="str">
        <f>IF(バルブ!$T$19&lt;&gt;$AJ$105,バルブ!$T$19,IF(AD15="","",AD15))</f>
        <v/>
      </c>
      <c r="AE105" s="406" t="str">
        <f>IF(バルブ!$T$19&lt;&gt;$AJ$105,バルブ!$T$19,IF(AE15="","",AE15))</f>
        <v/>
      </c>
      <c r="AF105" s="406" t="str">
        <f>IF(バルブ!$T$19&lt;&gt;$AJ$105,バルブ!$T$19,IF(AF15="","",AF15))</f>
        <v/>
      </c>
      <c r="AG105" s="406" t="str">
        <f>IF(バルブ!$T$19&lt;&gt;$AJ$105,バルブ!$T$19,IF(AG15="","",AG15))</f>
        <v/>
      </c>
      <c r="AH105" s="406" t="str">
        <f>IF(バルブ!$T$19&lt;&gt;$AJ$105,バルブ!$T$19,IF(AH15="","",AH15))</f>
        <v/>
      </c>
      <c r="AJ105" s="397" t="s">
        <v>331</v>
      </c>
      <c r="BB105" s="369"/>
      <c r="BC105" s="369"/>
      <c r="BD105" s="369"/>
      <c r="BE105" s="369"/>
      <c r="BF105" s="369"/>
      <c r="BX105" s="37" t="s">
        <v>380</v>
      </c>
      <c r="BY105" s="38"/>
      <c r="BZ105" s="38"/>
      <c r="CA105" s="38" t="str">
        <f t="shared" si="37"/>
        <v/>
      </c>
      <c r="CB105" s="38" t="s">
        <v>672</v>
      </c>
      <c r="CI105" s="397">
        <v>57</v>
      </c>
      <c r="CJ105" s="37" t="s">
        <v>380</v>
      </c>
      <c r="CK105" s="38"/>
      <c r="CL105" s="38"/>
      <c r="CM105" s="38" t="str">
        <f t="shared" si="38"/>
        <v/>
      </c>
      <c r="CN105" s="38" t="s">
        <v>672</v>
      </c>
      <c r="CO105" s="217" t="str">
        <f t="shared" si="39"/>
        <v/>
      </c>
      <c r="CP105" s="217" t="str">
        <f t="shared" si="40"/>
        <v/>
      </c>
      <c r="CQ105" s="118" t="str">
        <f t="shared" si="41"/>
        <v/>
      </c>
      <c r="CR105" s="118" t="str">
        <f t="shared" si="41"/>
        <v/>
      </c>
      <c r="CS105" s="118" t="str">
        <f t="shared" si="41"/>
        <v/>
      </c>
      <c r="CT105" s="118" t="str">
        <f t="shared" si="41"/>
        <v/>
      </c>
      <c r="CU105" s="118" t="str">
        <f t="shared" si="41"/>
        <v/>
      </c>
      <c r="CV105" s="118" t="str">
        <f t="shared" si="41"/>
        <v/>
      </c>
      <c r="CW105" s="118" t="str">
        <f t="shared" si="41"/>
        <v/>
      </c>
      <c r="CX105" s="118" t="str">
        <f t="shared" si="41"/>
        <v/>
      </c>
      <c r="CY105" s="118" t="str">
        <f t="shared" si="41"/>
        <v/>
      </c>
      <c r="CZ105" s="118" t="str">
        <f t="shared" si="41"/>
        <v/>
      </c>
      <c r="DA105" s="118" t="str">
        <f t="shared" si="41"/>
        <v/>
      </c>
      <c r="DB105" s="118" t="str">
        <f t="shared" si="41"/>
        <v/>
      </c>
      <c r="DC105" s="118" t="str">
        <f t="shared" si="41"/>
        <v/>
      </c>
      <c r="DD105" s="118" t="str">
        <f t="shared" si="41"/>
        <v/>
      </c>
      <c r="DE105" s="118" t="str">
        <f t="shared" si="41"/>
        <v/>
      </c>
      <c r="DF105" s="118" t="str">
        <f t="shared" si="41"/>
        <v/>
      </c>
      <c r="DG105" s="118" t="str">
        <f t="shared" si="42"/>
        <v/>
      </c>
      <c r="DH105" s="118" t="str">
        <f t="shared" si="42"/>
        <v/>
      </c>
      <c r="DI105" s="118" t="str">
        <f t="shared" si="42"/>
        <v/>
      </c>
      <c r="DJ105" s="118" t="str">
        <f t="shared" si="42"/>
        <v/>
      </c>
      <c r="DK105" s="118" t="str">
        <f t="shared" si="42"/>
        <v/>
      </c>
      <c r="DL105" s="118" t="str">
        <f t="shared" si="42"/>
        <v/>
      </c>
      <c r="DM105" s="118" t="str">
        <f t="shared" si="42"/>
        <v/>
      </c>
      <c r="DN105" s="118" t="str">
        <f t="shared" si="42"/>
        <v/>
      </c>
      <c r="DO105" s="118" t="str">
        <f t="shared" si="43"/>
        <v/>
      </c>
      <c r="DP105" s="397" t="str">
        <f t="shared" si="44"/>
        <v/>
      </c>
      <c r="DQ105" s="397" t="str">
        <f t="shared" si="45"/>
        <v/>
      </c>
    </row>
    <row r="106" spans="1:121" s="397" customFormat="1" hidden="1" x14ac:dyDescent="0.15">
      <c r="K106" s="406">
        <v>1</v>
      </c>
      <c r="L106" s="406">
        <v>1</v>
      </c>
      <c r="M106" s="406">
        <v>1</v>
      </c>
      <c r="N106" s="406">
        <v>1</v>
      </c>
      <c r="O106" s="406">
        <v>1</v>
      </c>
      <c r="P106" s="406">
        <v>1</v>
      </c>
      <c r="Q106" s="406">
        <v>1</v>
      </c>
      <c r="R106" s="406">
        <v>1</v>
      </c>
      <c r="S106" s="406">
        <v>1</v>
      </c>
      <c r="T106" s="406">
        <v>1</v>
      </c>
      <c r="U106" s="406">
        <v>1</v>
      </c>
      <c r="V106" s="406">
        <v>1</v>
      </c>
      <c r="W106" s="406">
        <v>1</v>
      </c>
      <c r="X106" s="406">
        <v>1</v>
      </c>
      <c r="Y106" s="406">
        <v>1</v>
      </c>
      <c r="Z106" s="406">
        <v>1</v>
      </c>
      <c r="AA106" s="406">
        <v>1</v>
      </c>
      <c r="AB106" s="406">
        <v>1</v>
      </c>
      <c r="AC106" s="406">
        <v>1</v>
      </c>
      <c r="AD106" s="406">
        <v>1</v>
      </c>
      <c r="AE106" s="406">
        <v>1</v>
      </c>
      <c r="AF106" s="406">
        <v>1</v>
      </c>
      <c r="AG106" s="406">
        <v>1</v>
      </c>
      <c r="AH106" s="406">
        <v>1</v>
      </c>
      <c r="BB106" s="369"/>
      <c r="BC106" s="369"/>
      <c r="BD106" s="369"/>
      <c r="BE106" s="369"/>
      <c r="BF106" s="369"/>
      <c r="BX106" s="37" t="s">
        <v>381</v>
      </c>
      <c r="BY106" s="38"/>
      <c r="BZ106" s="38"/>
      <c r="CA106" s="38" t="str">
        <f t="shared" si="37"/>
        <v/>
      </c>
      <c r="CB106" s="38" t="s">
        <v>670</v>
      </c>
      <c r="CI106" s="397">
        <v>58</v>
      </c>
      <c r="CJ106" s="37" t="s">
        <v>381</v>
      </c>
      <c r="CK106" s="38"/>
      <c r="CL106" s="38"/>
      <c r="CM106" s="38" t="str">
        <f t="shared" si="38"/>
        <v/>
      </c>
      <c r="CN106" s="38" t="s">
        <v>670</v>
      </c>
      <c r="CO106" s="217" t="str">
        <f t="shared" si="39"/>
        <v/>
      </c>
      <c r="CP106" s="217" t="str">
        <f t="shared" si="40"/>
        <v/>
      </c>
      <c r="CQ106" s="118" t="str">
        <f t="shared" si="41"/>
        <v/>
      </c>
      <c r="CR106" s="118" t="str">
        <f t="shared" si="41"/>
        <v/>
      </c>
      <c r="CS106" s="118" t="str">
        <f t="shared" si="41"/>
        <v/>
      </c>
      <c r="CT106" s="118" t="str">
        <f t="shared" si="41"/>
        <v/>
      </c>
      <c r="CU106" s="118" t="str">
        <f t="shared" si="41"/>
        <v/>
      </c>
      <c r="CV106" s="118" t="str">
        <f t="shared" si="41"/>
        <v/>
      </c>
      <c r="CW106" s="118" t="str">
        <f t="shared" si="41"/>
        <v/>
      </c>
      <c r="CX106" s="118" t="str">
        <f t="shared" si="41"/>
        <v/>
      </c>
      <c r="CY106" s="118" t="str">
        <f t="shared" si="41"/>
        <v/>
      </c>
      <c r="CZ106" s="118" t="str">
        <f t="shared" si="41"/>
        <v/>
      </c>
      <c r="DA106" s="118" t="str">
        <f t="shared" si="41"/>
        <v/>
      </c>
      <c r="DB106" s="118" t="str">
        <f t="shared" si="41"/>
        <v/>
      </c>
      <c r="DC106" s="118" t="str">
        <f t="shared" si="41"/>
        <v/>
      </c>
      <c r="DD106" s="118" t="str">
        <f t="shared" si="41"/>
        <v/>
      </c>
      <c r="DE106" s="118" t="str">
        <f t="shared" si="41"/>
        <v/>
      </c>
      <c r="DF106" s="118" t="str">
        <f t="shared" si="41"/>
        <v/>
      </c>
      <c r="DG106" s="118" t="str">
        <f t="shared" si="42"/>
        <v/>
      </c>
      <c r="DH106" s="118" t="str">
        <f t="shared" si="42"/>
        <v/>
      </c>
      <c r="DI106" s="118" t="str">
        <f t="shared" si="42"/>
        <v/>
      </c>
      <c r="DJ106" s="118" t="str">
        <f t="shared" si="42"/>
        <v/>
      </c>
      <c r="DK106" s="118" t="str">
        <f t="shared" si="42"/>
        <v/>
      </c>
      <c r="DL106" s="118" t="str">
        <f t="shared" si="42"/>
        <v/>
      </c>
      <c r="DM106" s="118" t="str">
        <f t="shared" si="42"/>
        <v/>
      </c>
      <c r="DN106" s="118" t="str">
        <f t="shared" si="42"/>
        <v/>
      </c>
      <c r="DO106" s="118" t="str">
        <f t="shared" si="43"/>
        <v/>
      </c>
      <c r="DP106" s="397" t="str">
        <f t="shared" si="44"/>
        <v/>
      </c>
      <c r="DQ106" s="397" t="str">
        <f t="shared" si="45"/>
        <v/>
      </c>
    </row>
    <row r="107" spans="1:121" s="397" customFormat="1" hidden="1" x14ac:dyDescent="0.15">
      <c r="K107" s="397" t="str">
        <f t="shared" ref="K107:AH107" si="50">IF(K26="","","-"&amp;K26)</f>
        <v/>
      </c>
      <c r="L107" s="397" t="str">
        <f t="shared" si="50"/>
        <v/>
      </c>
      <c r="M107" s="397" t="str">
        <f t="shared" si="50"/>
        <v/>
      </c>
      <c r="N107" s="397" t="str">
        <f t="shared" si="50"/>
        <v/>
      </c>
      <c r="O107" s="397" t="str">
        <f t="shared" si="50"/>
        <v/>
      </c>
      <c r="P107" s="397" t="str">
        <f t="shared" si="50"/>
        <v/>
      </c>
      <c r="Q107" s="397" t="str">
        <f t="shared" si="50"/>
        <v/>
      </c>
      <c r="R107" s="397" t="str">
        <f t="shared" si="50"/>
        <v/>
      </c>
      <c r="S107" s="397" t="str">
        <f t="shared" si="50"/>
        <v/>
      </c>
      <c r="T107" s="397" t="str">
        <f t="shared" si="50"/>
        <v/>
      </c>
      <c r="U107" s="397" t="str">
        <f t="shared" si="50"/>
        <v/>
      </c>
      <c r="V107" s="397" t="str">
        <f t="shared" si="50"/>
        <v/>
      </c>
      <c r="W107" s="397" t="str">
        <f t="shared" si="50"/>
        <v/>
      </c>
      <c r="X107" s="397" t="str">
        <f t="shared" si="50"/>
        <v/>
      </c>
      <c r="Y107" s="397" t="str">
        <f t="shared" si="50"/>
        <v/>
      </c>
      <c r="Z107" s="397" t="str">
        <f t="shared" si="50"/>
        <v/>
      </c>
      <c r="AA107" s="397" t="str">
        <f t="shared" si="50"/>
        <v/>
      </c>
      <c r="AB107" s="397" t="str">
        <f t="shared" si="50"/>
        <v/>
      </c>
      <c r="AC107" s="397" t="str">
        <f t="shared" si="50"/>
        <v/>
      </c>
      <c r="AD107" s="397" t="str">
        <f t="shared" si="50"/>
        <v/>
      </c>
      <c r="AE107" s="397" t="str">
        <f t="shared" si="50"/>
        <v/>
      </c>
      <c r="AF107" s="397" t="str">
        <f t="shared" si="50"/>
        <v/>
      </c>
      <c r="AG107" s="397" t="str">
        <f t="shared" si="50"/>
        <v/>
      </c>
      <c r="AH107" s="397" t="str">
        <f t="shared" si="50"/>
        <v/>
      </c>
      <c r="BB107" s="369"/>
      <c r="BC107" s="369"/>
      <c r="BD107" s="369"/>
      <c r="BE107" s="369"/>
      <c r="BF107" s="369"/>
      <c r="BX107" s="37" t="s">
        <v>45</v>
      </c>
      <c r="BY107" s="38"/>
      <c r="BZ107" s="38"/>
      <c r="CA107" s="38" t="str">
        <f t="shared" si="37"/>
        <v/>
      </c>
      <c r="CB107" s="38" t="s">
        <v>668</v>
      </c>
      <c r="CI107" s="397">
        <v>59</v>
      </c>
      <c r="CJ107" s="37" t="s">
        <v>45</v>
      </c>
      <c r="CK107" s="38"/>
      <c r="CL107" s="38"/>
      <c r="CM107" s="38" t="str">
        <f t="shared" si="38"/>
        <v/>
      </c>
      <c r="CN107" s="38" t="s">
        <v>771</v>
      </c>
      <c r="CO107" s="217" t="str">
        <f t="shared" si="39"/>
        <v/>
      </c>
      <c r="CP107" s="217" t="str">
        <f t="shared" si="40"/>
        <v/>
      </c>
      <c r="CQ107" s="118" t="str">
        <f t="shared" si="41"/>
        <v/>
      </c>
      <c r="CR107" s="118" t="str">
        <f t="shared" si="41"/>
        <v/>
      </c>
      <c r="CS107" s="118" t="str">
        <f t="shared" si="41"/>
        <v/>
      </c>
      <c r="CT107" s="118" t="str">
        <f t="shared" si="41"/>
        <v/>
      </c>
      <c r="CU107" s="118" t="str">
        <f t="shared" si="41"/>
        <v/>
      </c>
      <c r="CV107" s="118" t="str">
        <f t="shared" si="41"/>
        <v/>
      </c>
      <c r="CW107" s="118" t="str">
        <f t="shared" si="41"/>
        <v/>
      </c>
      <c r="CX107" s="118" t="str">
        <f t="shared" si="41"/>
        <v/>
      </c>
      <c r="CY107" s="118" t="str">
        <f t="shared" si="41"/>
        <v/>
      </c>
      <c r="CZ107" s="118" t="str">
        <f t="shared" si="41"/>
        <v/>
      </c>
      <c r="DA107" s="118" t="str">
        <f t="shared" si="41"/>
        <v/>
      </c>
      <c r="DB107" s="118" t="str">
        <f t="shared" si="41"/>
        <v/>
      </c>
      <c r="DC107" s="118" t="str">
        <f t="shared" si="41"/>
        <v/>
      </c>
      <c r="DD107" s="118" t="str">
        <f t="shared" si="41"/>
        <v/>
      </c>
      <c r="DE107" s="118" t="str">
        <f t="shared" si="41"/>
        <v/>
      </c>
      <c r="DF107" s="118" t="str">
        <f t="shared" si="41"/>
        <v/>
      </c>
      <c r="DG107" s="118" t="str">
        <f t="shared" si="42"/>
        <v/>
      </c>
      <c r="DH107" s="118" t="str">
        <f t="shared" si="42"/>
        <v/>
      </c>
      <c r="DI107" s="118" t="str">
        <f t="shared" si="42"/>
        <v/>
      </c>
      <c r="DJ107" s="118" t="str">
        <f t="shared" si="42"/>
        <v/>
      </c>
      <c r="DK107" s="118" t="str">
        <f t="shared" si="42"/>
        <v/>
      </c>
      <c r="DL107" s="118" t="str">
        <f t="shared" si="42"/>
        <v/>
      </c>
      <c r="DM107" s="118" t="str">
        <f t="shared" si="42"/>
        <v/>
      </c>
      <c r="DN107" s="118" t="str">
        <f t="shared" si="42"/>
        <v/>
      </c>
      <c r="DO107" s="118" t="str">
        <f t="shared" si="43"/>
        <v/>
      </c>
      <c r="DP107" s="397" t="str">
        <f t="shared" si="44"/>
        <v/>
      </c>
      <c r="DQ107" s="397" t="str">
        <f t="shared" si="45"/>
        <v/>
      </c>
    </row>
    <row r="108" spans="1:121" s="397" customFormat="1" hidden="1" x14ac:dyDescent="0.15">
      <c r="K108" s="397" t="str">
        <f>IF(バルブ!$R$22="無記号","",IF(AND(K29="O",バルブ!$R$22="K"),"",IF(AND(K29="O",バルブ!$R$22="H"),"-B","-"&amp;バルブ!$R$22)))</f>
        <v/>
      </c>
      <c r="L108" s="397" t="str">
        <f>IF(バルブ!$R$22="無記号","",IF(AND(L29="O",バルブ!$R$22="K"),"",IF(AND(L29="O",バルブ!$R$22="H"),"-B","-"&amp;バルブ!$R$22)))</f>
        <v/>
      </c>
      <c r="M108" s="397" t="str">
        <f>IF(バルブ!$R$22="無記号","",IF(AND(M29="O",バルブ!$R$22="K"),"",IF(AND(M29="O",バルブ!$R$22="H"),"-B","-"&amp;バルブ!$R$22)))</f>
        <v/>
      </c>
      <c r="N108" s="397" t="str">
        <f>IF(バルブ!$R$22="無記号","",IF(AND(N29="O",バルブ!$R$22="K"),"",IF(AND(N29="O",バルブ!$R$22="H"),"-B","-"&amp;バルブ!$R$22)))</f>
        <v/>
      </c>
      <c r="O108" s="397" t="str">
        <f>IF(バルブ!$R$22="無記号","",IF(AND(O29="O",バルブ!$R$22="K"),"",IF(AND(O29="O",バルブ!$R$22="H"),"-B","-"&amp;バルブ!$R$22)))</f>
        <v/>
      </c>
      <c r="P108" s="397" t="str">
        <f>IF(バルブ!$R$22="無記号","",IF(AND(P29="O",バルブ!$R$22="K"),"",IF(AND(P29="O",バルブ!$R$22="H"),"-B","-"&amp;バルブ!$R$22)))</f>
        <v/>
      </c>
      <c r="Q108" s="397" t="str">
        <f>IF(バルブ!$R$22="無記号","",IF(AND(Q29="O",バルブ!$R$22="K"),"",IF(AND(Q29="O",バルブ!$R$22="H"),"-B","-"&amp;バルブ!$R$22)))</f>
        <v/>
      </c>
      <c r="R108" s="397" t="str">
        <f>IF(バルブ!$R$22="無記号","",IF(AND(R29="O",バルブ!$R$22="K"),"",IF(AND(R29="O",バルブ!$R$22="H"),"-B","-"&amp;バルブ!$R$22)))</f>
        <v/>
      </c>
      <c r="S108" s="397" t="str">
        <f>IF(バルブ!$R$22="無記号","",IF(AND(S29="O",バルブ!$R$22="K"),"",IF(AND(S29="O",バルブ!$R$22="H"),"-B","-"&amp;バルブ!$R$22)))</f>
        <v/>
      </c>
      <c r="T108" s="397" t="str">
        <f>IF(バルブ!$R$22="無記号","",IF(AND(T29="O",バルブ!$R$22="K"),"",IF(AND(T29="O",バルブ!$R$22="H"),"-B","-"&amp;バルブ!$R$22)))</f>
        <v/>
      </c>
      <c r="U108" s="397" t="str">
        <f>IF(バルブ!$R$22="無記号","",IF(AND(U29="O",バルブ!$R$22="K"),"",IF(AND(U29="O",バルブ!$R$22="H"),"-B","-"&amp;バルブ!$R$22)))</f>
        <v/>
      </c>
      <c r="V108" s="397" t="str">
        <f>IF(バルブ!$R$22="無記号","",IF(AND(V29="O",バルブ!$R$22="K"),"",IF(AND(V29="O",バルブ!$R$22="H"),"-B","-"&amp;バルブ!$R$22)))</f>
        <v/>
      </c>
      <c r="W108" s="397" t="str">
        <f>IF(バルブ!$R$22="無記号","",IF(AND(W29="O",バルブ!$R$22="K"),"",IF(AND(W29="O",バルブ!$R$22="H"),"-B","-"&amp;バルブ!$R$22)))</f>
        <v/>
      </c>
      <c r="X108" s="397" t="str">
        <f>IF(バルブ!$R$22="無記号","",IF(AND(X29="O",バルブ!$R$22="K"),"",IF(AND(X29="O",バルブ!$R$22="H"),"-B","-"&amp;バルブ!$R$22)))</f>
        <v/>
      </c>
      <c r="Y108" s="397" t="str">
        <f>IF(バルブ!$R$22="無記号","",IF(AND(Y29="O",バルブ!$R$22="K"),"",IF(AND(Y29="O",バルブ!$R$22="H"),"-B","-"&amp;バルブ!$R$22)))</f>
        <v/>
      </c>
      <c r="Z108" s="397" t="str">
        <f>IF(バルブ!$R$22="無記号","",IF(AND(Z29="O",バルブ!$R$22="K"),"",IF(AND(Z29="O",バルブ!$R$22="H"),"-B","-"&amp;バルブ!$R$22)))</f>
        <v/>
      </c>
      <c r="AA108" s="397" t="str">
        <f>IF(バルブ!$R$22="無記号","",IF(AND(AA29="O",バルブ!$R$22="K"),"",IF(AND(AA29="O",バルブ!$R$22="H"),"-B","-"&amp;バルブ!$R$22)))</f>
        <v/>
      </c>
      <c r="AB108" s="397" t="str">
        <f>IF(バルブ!$R$22="無記号","",IF(AND(AB29="O",バルブ!$R$22="K"),"",IF(AND(AB29="O",バルブ!$R$22="H"),"-B","-"&amp;バルブ!$R$22)))</f>
        <v/>
      </c>
      <c r="AC108" s="397" t="str">
        <f>IF(バルブ!$R$22="無記号","",IF(AND(AC29="O",バルブ!$R$22="K"),"",IF(AND(AC29="O",バルブ!$R$22="H"),"-B","-"&amp;バルブ!$R$22)))</f>
        <v/>
      </c>
      <c r="AD108" s="397" t="str">
        <f>IF(バルブ!$R$22="無記号","",IF(AND(AD29="O",バルブ!$R$22="K"),"",IF(AND(AD29="O",バルブ!$R$22="H"),"-B","-"&amp;バルブ!$R$22)))</f>
        <v/>
      </c>
      <c r="AE108" s="397" t="str">
        <f>IF(バルブ!$R$22="無記号","",IF(AND(AE29="O",バルブ!$R$22="K"),"",IF(AND(AE29="O",バルブ!$R$22="H"),"-B","-"&amp;バルブ!$R$22)))</f>
        <v/>
      </c>
      <c r="AF108" s="397" t="str">
        <f>IF(バルブ!$R$22="無記号","",IF(AND(AF29="O",バルブ!$R$22="K"),"",IF(AND(AF29="O",バルブ!$R$22="H"),"-B","-"&amp;バルブ!$R$22)))</f>
        <v/>
      </c>
      <c r="AG108" s="397" t="str">
        <f>IF(バルブ!$R$22="無記号","",IF(AND(AG29="O",バルブ!$R$22="K"),"",IF(AND(AG29="O",バルブ!$R$22="H"),"-B","-"&amp;バルブ!$R$22)))</f>
        <v/>
      </c>
      <c r="AH108" s="397" t="str">
        <f>IF(バルブ!$R$22="無記号","",IF(AND(AH29="O",バルブ!$R$22="K"),"",IF(AND(AH29="O",バルブ!$R$22="H"),"-B","-"&amp;バルブ!$R$22)))</f>
        <v/>
      </c>
      <c r="BB108" s="369"/>
      <c r="BC108" s="369"/>
      <c r="BD108" s="369"/>
      <c r="BE108" s="369"/>
      <c r="BF108" s="369"/>
      <c r="BX108" s="37" t="s">
        <v>382</v>
      </c>
      <c r="BY108" s="38"/>
      <c r="BZ108" s="38"/>
      <c r="CA108" s="38" t="str">
        <f t="shared" si="37"/>
        <v/>
      </c>
      <c r="CB108" s="38" t="s">
        <v>680</v>
      </c>
      <c r="CI108" s="397">
        <v>60</v>
      </c>
      <c r="CJ108" s="37" t="s">
        <v>382</v>
      </c>
      <c r="CK108" s="38"/>
      <c r="CL108" s="38"/>
      <c r="CM108" s="38" t="str">
        <f t="shared" si="38"/>
        <v/>
      </c>
      <c r="CN108" s="38" t="s">
        <v>680</v>
      </c>
      <c r="CO108" s="217" t="str">
        <f t="shared" si="39"/>
        <v/>
      </c>
      <c r="CP108" s="217" t="str">
        <f t="shared" si="40"/>
        <v/>
      </c>
      <c r="CQ108" s="118" t="str">
        <f t="shared" si="41"/>
        <v/>
      </c>
      <c r="CR108" s="118" t="str">
        <f t="shared" si="41"/>
        <v/>
      </c>
      <c r="CS108" s="118" t="str">
        <f t="shared" si="41"/>
        <v/>
      </c>
      <c r="CT108" s="118" t="str">
        <f t="shared" si="41"/>
        <v/>
      </c>
      <c r="CU108" s="118" t="str">
        <f t="shared" si="41"/>
        <v/>
      </c>
      <c r="CV108" s="118" t="str">
        <f t="shared" si="41"/>
        <v/>
      </c>
      <c r="CW108" s="118" t="str">
        <f t="shared" si="41"/>
        <v/>
      </c>
      <c r="CX108" s="118" t="str">
        <f t="shared" si="41"/>
        <v/>
      </c>
      <c r="CY108" s="118" t="str">
        <f t="shared" si="41"/>
        <v/>
      </c>
      <c r="CZ108" s="118" t="str">
        <f t="shared" si="41"/>
        <v/>
      </c>
      <c r="DA108" s="118" t="str">
        <f t="shared" si="41"/>
        <v/>
      </c>
      <c r="DB108" s="118" t="str">
        <f t="shared" si="41"/>
        <v/>
      </c>
      <c r="DC108" s="118" t="str">
        <f t="shared" si="41"/>
        <v/>
      </c>
      <c r="DD108" s="118" t="str">
        <f t="shared" si="41"/>
        <v/>
      </c>
      <c r="DE108" s="118" t="str">
        <f t="shared" si="41"/>
        <v/>
      </c>
      <c r="DF108" s="118" t="str">
        <f t="shared" si="41"/>
        <v/>
      </c>
      <c r="DG108" s="118" t="str">
        <f t="shared" si="42"/>
        <v/>
      </c>
      <c r="DH108" s="118" t="str">
        <f t="shared" si="42"/>
        <v/>
      </c>
      <c r="DI108" s="118" t="str">
        <f t="shared" si="42"/>
        <v/>
      </c>
      <c r="DJ108" s="118" t="str">
        <f t="shared" si="42"/>
        <v/>
      </c>
      <c r="DK108" s="118" t="str">
        <f t="shared" si="42"/>
        <v/>
      </c>
      <c r="DL108" s="118" t="str">
        <f t="shared" si="42"/>
        <v/>
      </c>
      <c r="DM108" s="118" t="str">
        <f t="shared" si="42"/>
        <v/>
      </c>
      <c r="DN108" s="118" t="str">
        <f t="shared" si="42"/>
        <v/>
      </c>
      <c r="DO108" s="118" t="str">
        <f t="shared" si="43"/>
        <v/>
      </c>
      <c r="DP108" s="397" t="str">
        <f t="shared" si="44"/>
        <v/>
      </c>
      <c r="DQ108" s="397" t="str">
        <f t="shared" si="45"/>
        <v/>
      </c>
    </row>
    <row r="109" spans="1:121" s="397" customFormat="1" hidden="1" x14ac:dyDescent="0.15">
      <c r="K109" s="397" t="str">
        <f>IF(バルブ!$R$25="無記号","",バルブ!$R$25)</f>
        <v/>
      </c>
      <c r="L109" s="397" t="str">
        <f>IF(バルブ!$R$25="無記号","",バルブ!$R$25)</f>
        <v/>
      </c>
      <c r="M109" s="397" t="str">
        <f>IF(バルブ!$R$25="無記号","",バルブ!$R$25)</f>
        <v/>
      </c>
      <c r="N109" s="397" t="str">
        <f>IF(バルブ!$R$25="無記号","",バルブ!$R$25)</f>
        <v/>
      </c>
      <c r="O109" s="397" t="str">
        <f>IF(バルブ!$R$25="無記号","",バルブ!$R$25)</f>
        <v/>
      </c>
      <c r="P109" s="397" t="str">
        <f>IF(バルブ!$R$25="無記号","",バルブ!$R$25)</f>
        <v/>
      </c>
      <c r="Q109" s="397" t="str">
        <f>IF(バルブ!$R$25="無記号","",バルブ!$R$25)</f>
        <v/>
      </c>
      <c r="R109" s="397" t="str">
        <f>IF(バルブ!$R$25="無記号","",バルブ!$R$25)</f>
        <v/>
      </c>
      <c r="S109" s="397" t="str">
        <f>IF(バルブ!$R$25="無記号","",バルブ!$R$25)</f>
        <v/>
      </c>
      <c r="T109" s="397" t="str">
        <f>IF(バルブ!$R$25="無記号","",バルブ!$R$25)</f>
        <v/>
      </c>
      <c r="U109" s="397" t="str">
        <f>IF(バルブ!$R$25="無記号","",バルブ!$R$25)</f>
        <v/>
      </c>
      <c r="V109" s="397" t="str">
        <f>IF(バルブ!$R$25="無記号","",バルブ!$R$25)</f>
        <v/>
      </c>
      <c r="W109" s="397" t="str">
        <f>IF(バルブ!$R$25="無記号","",バルブ!$R$25)</f>
        <v/>
      </c>
      <c r="X109" s="397" t="str">
        <f>IF(バルブ!$R$25="無記号","",バルブ!$R$25)</f>
        <v/>
      </c>
      <c r="Y109" s="397" t="str">
        <f>IF(バルブ!$R$25="無記号","",バルブ!$R$25)</f>
        <v/>
      </c>
      <c r="Z109" s="397" t="str">
        <f>IF(バルブ!$R$25="無記号","",バルブ!$R$25)</f>
        <v/>
      </c>
      <c r="AA109" s="397" t="str">
        <f>IF(バルブ!$R$25="無記号","",バルブ!$R$25)</f>
        <v/>
      </c>
      <c r="AB109" s="397" t="str">
        <f>IF(バルブ!$R$25="無記号","",バルブ!$R$25)</f>
        <v/>
      </c>
      <c r="AC109" s="397" t="str">
        <f>IF(バルブ!$R$25="無記号","",バルブ!$R$25)</f>
        <v/>
      </c>
      <c r="AD109" s="397" t="str">
        <f>IF(バルブ!$R$25="無記号","",バルブ!$R$25)</f>
        <v/>
      </c>
      <c r="AE109" s="397" t="str">
        <f>IF(バルブ!$R$25="無記号","",バルブ!$R$25)</f>
        <v/>
      </c>
      <c r="AF109" s="397" t="str">
        <f>IF(バルブ!$R$25="無記号","",バルブ!$R$25)</f>
        <v/>
      </c>
      <c r="AG109" s="397" t="str">
        <f>IF(バルブ!$R$25="無記号","",バルブ!$R$25)</f>
        <v/>
      </c>
      <c r="AH109" s="397" t="str">
        <f>IF(バルブ!$R$25="無記号","",バルブ!$R$25)</f>
        <v/>
      </c>
      <c r="BB109" s="369"/>
      <c r="BC109" s="369"/>
      <c r="BD109" s="369"/>
      <c r="BE109" s="369"/>
      <c r="BF109" s="369"/>
      <c r="BX109" s="37" t="s">
        <v>383</v>
      </c>
      <c r="BY109" s="38"/>
      <c r="BZ109" s="38"/>
      <c r="CA109" s="38" t="str">
        <f t="shared" si="37"/>
        <v/>
      </c>
      <c r="CB109" s="38" t="s">
        <v>676</v>
      </c>
      <c r="CI109" s="397">
        <v>61</v>
      </c>
      <c r="CJ109" s="37" t="s">
        <v>383</v>
      </c>
      <c r="CK109" s="38"/>
      <c r="CL109" s="38"/>
      <c r="CM109" s="38" t="str">
        <f t="shared" si="38"/>
        <v/>
      </c>
      <c r="CN109" s="38" t="s">
        <v>676</v>
      </c>
      <c r="CO109" s="217" t="str">
        <f t="shared" si="39"/>
        <v/>
      </c>
      <c r="CP109" s="217" t="str">
        <f t="shared" si="40"/>
        <v/>
      </c>
      <c r="CQ109" s="118" t="str">
        <f t="shared" si="41"/>
        <v/>
      </c>
      <c r="CR109" s="118" t="str">
        <f t="shared" si="41"/>
        <v/>
      </c>
      <c r="CS109" s="118" t="str">
        <f t="shared" si="41"/>
        <v/>
      </c>
      <c r="CT109" s="118" t="str">
        <f t="shared" si="41"/>
        <v/>
      </c>
      <c r="CU109" s="118" t="str">
        <f t="shared" si="41"/>
        <v/>
      </c>
      <c r="CV109" s="118" t="str">
        <f t="shared" si="41"/>
        <v/>
      </c>
      <c r="CW109" s="118" t="str">
        <f t="shared" si="41"/>
        <v/>
      </c>
      <c r="CX109" s="118" t="str">
        <f t="shared" si="41"/>
        <v/>
      </c>
      <c r="CY109" s="118" t="str">
        <f t="shared" si="41"/>
        <v/>
      </c>
      <c r="CZ109" s="118" t="str">
        <f t="shared" si="41"/>
        <v/>
      </c>
      <c r="DA109" s="118" t="str">
        <f t="shared" si="41"/>
        <v/>
      </c>
      <c r="DB109" s="118" t="str">
        <f t="shared" si="41"/>
        <v/>
      </c>
      <c r="DC109" s="118" t="str">
        <f t="shared" si="41"/>
        <v/>
      </c>
      <c r="DD109" s="118" t="str">
        <f t="shared" si="41"/>
        <v/>
      </c>
      <c r="DE109" s="118" t="str">
        <f t="shared" si="41"/>
        <v/>
      </c>
      <c r="DF109" s="118" t="str">
        <f t="shared" si="41"/>
        <v/>
      </c>
      <c r="DG109" s="118" t="str">
        <f t="shared" si="42"/>
        <v/>
      </c>
      <c r="DH109" s="118" t="str">
        <f t="shared" si="42"/>
        <v/>
      </c>
      <c r="DI109" s="118" t="str">
        <f t="shared" si="42"/>
        <v/>
      </c>
      <c r="DJ109" s="118" t="str">
        <f t="shared" si="42"/>
        <v/>
      </c>
      <c r="DK109" s="118" t="str">
        <f t="shared" si="42"/>
        <v/>
      </c>
      <c r="DL109" s="118" t="str">
        <f t="shared" si="42"/>
        <v/>
      </c>
      <c r="DM109" s="118" t="str">
        <f t="shared" si="42"/>
        <v/>
      </c>
      <c r="DN109" s="118" t="str">
        <f t="shared" si="42"/>
        <v/>
      </c>
      <c r="DO109" s="118" t="str">
        <f t="shared" si="43"/>
        <v/>
      </c>
      <c r="DP109" s="397" t="str">
        <f t="shared" si="44"/>
        <v/>
      </c>
      <c r="DQ109" s="397" t="str">
        <f t="shared" si="45"/>
        <v/>
      </c>
    </row>
    <row r="110" spans="1:121" s="397" customFormat="1" hidden="1" x14ac:dyDescent="0.15">
      <c r="A110" s="12"/>
      <c r="K110" s="397" t="str">
        <f>IF(OR(K108="-B",K108=""),"","-K")</f>
        <v/>
      </c>
      <c r="L110" s="397" t="str">
        <f t="shared" ref="L110:AH110" si="51">IF(OR(L108="-B",L108=""),"","-K")</f>
        <v/>
      </c>
      <c r="M110" s="397" t="str">
        <f t="shared" si="51"/>
        <v/>
      </c>
      <c r="N110" s="397" t="str">
        <f t="shared" si="51"/>
        <v/>
      </c>
      <c r="O110" s="397" t="str">
        <f t="shared" si="51"/>
        <v/>
      </c>
      <c r="P110" s="397" t="str">
        <f t="shared" si="51"/>
        <v/>
      </c>
      <c r="Q110" s="397" t="str">
        <f t="shared" si="51"/>
        <v/>
      </c>
      <c r="R110" s="397" t="str">
        <f t="shared" si="51"/>
        <v/>
      </c>
      <c r="S110" s="397" t="str">
        <f t="shared" si="51"/>
        <v/>
      </c>
      <c r="T110" s="397" t="str">
        <f t="shared" si="51"/>
        <v/>
      </c>
      <c r="U110" s="397" t="str">
        <f t="shared" si="51"/>
        <v/>
      </c>
      <c r="V110" s="397" t="str">
        <f t="shared" si="51"/>
        <v/>
      </c>
      <c r="W110" s="397" t="str">
        <f t="shared" si="51"/>
        <v/>
      </c>
      <c r="X110" s="397" t="str">
        <f t="shared" si="51"/>
        <v/>
      </c>
      <c r="Y110" s="397" t="str">
        <f t="shared" si="51"/>
        <v/>
      </c>
      <c r="Z110" s="397" t="str">
        <f t="shared" si="51"/>
        <v/>
      </c>
      <c r="AA110" s="397" t="str">
        <f t="shared" si="51"/>
        <v/>
      </c>
      <c r="AB110" s="397" t="str">
        <f t="shared" si="51"/>
        <v/>
      </c>
      <c r="AC110" s="397" t="str">
        <f t="shared" si="51"/>
        <v/>
      </c>
      <c r="AD110" s="397" t="str">
        <f t="shared" si="51"/>
        <v/>
      </c>
      <c r="AE110" s="397" t="str">
        <f t="shared" si="51"/>
        <v/>
      </c>
      <c r="AF110" s="397" t="str">
        <f t="shared" si="51"/>
        <v/>
      </c>
      <c r="AG110" s="397" t="str">
        <f t="shared" si="51"/>
        <v/>
      </c>
      <c r="AH110" s="397" t="str">
        <f t="shared" si="51"/>
        <v/>
      </c>
      <c r="BB110" s="369"/>
      <c r="BC110" s="369"/>
      <c r="BD110" s="369"/>
      <c r="BE110" s="369"/>
      <c r="BF110" s="369"/>
      <c r="BX110" s="37" t="s">
        <v>384</v>
      </c>
      <c r="BY110" s="38"/>
      <c r="BZ110" s="38"/>
      <c r="CA110" s="38" t="str">
        <f t="shared" si="37"/>
        <v/>
      </c>
      <c r="CB110" s="38" t="s">
        <v>674</v>
      </c>
      <c r="CI110" s="397">
        <v>62</v>
      </c>
      <c r="CJ110" s="37" t="s">
        <v>384</v>
      </c>
      <c r="CK110" s="38"/>
      <c r="CL110" s="38"/>
      <c r="CM110" s="38" t="str">
        <f t="shared" si="38"/>
        <v/>
      </c>
      <c r="CN110" s="38" t="s">
        <v>674</v>
      </c>
      <c r="CO110" s="217" t="str">
        <f t="shared" si="39"/>
        <v/>
      </c>
      <c r="CP110" s="217" t="str">
        <f t="shared" si="40"/>
        <v/>
      </c>
      <c r="CQ110" s="118" t="str">
        <f t="shared" si="41"/>
        <v/>
      </c>
      <c r="CR110" s="118" t="str">
        <f t="shared" si="41"/>
        <v/>
      </c>
      <c r="CS110" s="118" t="str">
        <f t="shared" si="41"/>
        <v/>
      </c>
      <c r="CT110" s="118" t="str">
        <f t="shared" si="41"/>
        <v/>
      </c>
      <c r="CU110" s="118" t="str">
        <f t="shared" si="41"/>
        <v/>
      </c>
      <c r="CV110" s="118" t="str">
        <f t="shared" si="41"/>
        <v/>
      </c>
      <c r="CW110" s="118" t="str">
        <f t="shared" si="41"/>
        <v/>
      </c>
      <c r="CX110" s="118" t="str">
        <f t="shared" si="41"/>
        <v/>
      </c>
      <c r="CY110" s="118" t="str">
        <f t="shared" si="41"/>
        <v/>
      </c>
      <c r="CZ110" s="118" t="str">
        <f t="shared" si="41"/>
        <v/>
      </c>
      <c r="DA110" s="118" t="str">
        <f t="shared" si="41"/>
        <v/>
      </c>
      <c r="DB110" s="118" t="str">
        <f t="shared" si="41"/>
        <v/>
      </c>
      <c r="DC110" s="118" t="str">
        <f t="shared" si="41"/>
        <v/>
      </c>
      <c r="DD110" s="118" t="str">
        <f t="shared" si="41"/>
        <v/>
      </c>
      <c r="DE110" s="118" t="str">
        <f t="shared" si="41"/>
        <v/>
      </c>
      <c r="DF110" s="118" t="str">
        <f t="shared" si="41"/>
        <v/>
      </c>
      <c r="DG110" s="118" t="str">
        <f t="shared" si="42"/>
        <v/>
      </c>
      <c r="DH110" s="118" t="str">
        <f t="shared" si="42"/>
        <v/>
      </c>
      <c r="DI110" s="118" t="str">
        <f t="shared" si="42"/>
        <v/>
      </c>
      <c r="DJ110" s="118" t="str">
        <f t="shared" si="42"/>
        <v/>
      </c>
      <c r="DK110" s="118" t="str">
        <f t="shared" si="42"/>
        <v/>
      </c>
      <c r="DL110" s="118" t="str">
        <f t="shared" si="42"/>
        <v/>
      </c>
      <c r="DM110" s="118" t="str">
        <f t="shared" si="42"/>
        <v/>
      </c>
      <c r="DN110" s="118" t="str">
        <f t="shared" si="42"/>
        <v/>
      </c>
      <c r="DO110" s="118" t="str">
        <f t="shared" si="43"/>
        <v/>
      </c>
      <c r="DP110" s="397" t="str">
        <f t="shared" si="44"/>
        <v/>
      </c>
      <c r="DQ110" s="397" t="str">
        <f t="shared" si="45"/>
        <v/>
      </c>
    </row>
    <row r="111" spans="1:121" s="397" customFormat="1" hidden="1" x14ac:dyDescent="0.15">
      <c r="BB111" s="369"/>
      <c r="BC111" s="369"/>
      <c r="BD111" s="369"/>
      <c r="BE111" s="369"/>
      <c r="BF111" s="369"/>
      <c r="BX111" s="37" t="s">
        <v>385</v>
      </c>
      <c r="BY111" s="38"/>
      <c r="BZ111" s="38"/>
      <c r="CA111" s="38" t="str">
        <f t="shared" si="37"/>
        <v/>
      </c>
      <c r="CB111" s="38" t="s">
        <v>671</v>
      </c>
      <c r="CI111" s="397">
        <v>63</v>
      </c>
      <c r="CJ111" s="37" t="s">
        <v>385</v>
      </c>
      <c r="CK111" s="38"/>
      <c r="CL111" s="38"/>
      <c r="CM111" s="38" t="str">
        <f t="shared" si="38"/>
        <v/>
      </c>
      <c r="CN111" s="38" t="s">
        <v>671</v>
      </c>
      <c r="CO111" s="217" t="str">
        <f t="shared" si="39"/>
        <v/>
      </c>
      <c r="CP111" s="217" t="str">
        <f t="shared" si="40"/>
        <v/>
      </c>
      <c r="CQ111" s="118" t="str">
        <f t="shared" si="41"/>
        <v/>
      </c>
      <c r="CR111" s="118" t="str">
        <f t="shared" si="41"/>
        <v/>
      </c>
      <c r="CS111" s="118" t="str">
        <f t="shared" si="41"/>
        <v/>
      </c>
      <c r="CT111" s="118" t="str">
        <f t="shared" si="41"/>
        <v/>
      </c>
      <c r="CU111" s="118" t="str">
        <f t="shared" si="41"/>
        <v/>
      </c>
      <c r="CV111" s="118" t="str">
        <f t="shared" si="41"/>
        <v/>
      </c>
      <c r="CW111" s="118" t="str">
        <f t="shared" si="41"/>
        <v/>
      </c>
      <c r="CX111" s="118" t="str">
        <f t="shared" si="41"/>
        <v/>
      </c>
      <c r="CY111" s="118" t="str">
        <f t="shared" si="41"/>
        <v/>
      </c>
      <c r="CZ111" s="118" t="str">
        <f t="shared" si="41"/>
        <v/>
      </c>
      <c r="DA111" s="118" t="str">
        <f t="shared" si="41"/>
        <v/>
      </c>
      <c r="DB111" s="118" t="str">
        <f t="shared" si="41"/>
        <v/>
      </c>
      <c r="DC111" s="118" t="str">
        <f t="shared" si="41"/>
        <v/>
      </c>
      <c r="DD111" s="118" t="str">
        <f t="shared" si="41"/>
        <v/>
      </c>
      <c r="DE111" s="118" t="str">
        <f t="shared" si="41"/>
        <v/>
      </c>
      <c r="DF111" s="118" t="str">
        <f t="shared" ref="DF111:DF124" si="52">IF(Z$72=$CJ111,"A","")&amp;IF(Z$73=$CJ111,"B","")&amp;IF(Z$27=$CJ111,"A'","")&amp;IF(Z$28=$CJ111,"B'","")</f>
        <v/>
      </c>
      <c r="DG111" s="118" t="str">
        <f t="shared" si="42"/>
        <v/>
      </c>
      <c r="DH111" s="118" t="str">
        <f t="shared" si="42"/>
        <v/>
      </c>
      <c r="DI111" s="118" t="str">
        <f t="shared" si="42"/>
        <v/>
      </c>
      <c r="DJ111" s="118" t="str">
        <f t="shared" si="42"/>
        <v/>
      </c>
      <c r="DK111" s="118" t="str">
        <f t="shared" si="42"/>
        <v/>
      </c>
      <c r="DL111" s="118" t="str">
        <f t="shared" si="42"/>
        <v/>
      </c>
      <c r="DM111" s="118" t="str">
        <f t="shared" si="42"/>
        <v/>
      </c>
      <c r="DN111" s="118" t="str">
        <f t="shared" si="42"/>
        <v/>
      </c>
      <c r="DO111" s="118" t="str">
        <f t="shared" si="43"/>
        <v/>
      </c>
      <c r="DP111" s="397" t="str">
        <f t="shared" si="44"/>
        <v/>
      </c>
      <c r="DQ111" s="397" t="str">
        <f t="shared" si="45"/>
        <v/>
      </c>
    </row>
    <row r="112" spans="1:121" s="397" customFormat="1" ht="13.5" hidden="1" customHeight="1" x14ac:dyDescent="0.15">
      <c r="K112" s="406" t="str">
        <f>IF(K31&lt;&gt;"","SY50M-78-3A-"&amp;K31,"")</f>
        <v/>
      </c>
      <c r="L112" s="406" t="str">
        <f t="shared" ref="L112:AH112" si="53">IF(L31&lt;&gt;"","SY50M-78-3A-"&amp;L31,"")</f>
        <v/>
      </c>
      <c r="M112" s="406" t="str">
        <f t="shared" si="53"/>
        <v/>
      </c>
      <c r="N112" s="406" t="str">
        <f t="shared" si="53"/>
        <v/>
      </c>
      <c r="O112" s="406" t="str">
        <f t="shared" si="53"/>
        <v/>
      </c>
      <c r="P112" s="406" t="str">
        <f t="shared" si="53"/>
        <v/>
      </c>
      <c r="Q112" s="406" t="str">
        <f t="shared" si="53"/>
        <v/>
      </c>
      <c r="R112" s="406" t="str">
        <f t="shared" si="53"/>
        <v/>
      </c>
      <c r="S112" s="406" t="str">
        <f t="shared" si="53"/>
        <v/>
      </c>
      <c r="T112" s="406" t="str">
        <f t="shared" si="53"/>
        <v/>
      </c>
      <c r="U112" s="406" t="str">
        <f t="shared" si="53"/>
        <v/>
      </c>
      <c r="V112" s="406" t="str">
        <f t="shared" si="53"/>
        <v/>
      </c>
      <c r="W112" s="406" t="str">
        <f t="shared" si="53"/>
        <v/>
      </c>
      <c r="X112" s="406" t="str">
        <f t="shared" si="53"/>
        <v/>
      </c>
      <c r="Y112" s="406" t="str">
        <f t="shared" si="53"/>
        <v/>
      </c>
      <c r="Z112" s="406" t="str">
        <f t="shared" si="53"/>
        <v/>
      </c>
      <c r="AA112" s="406" t="str">
        <f t="shared" si="53"/>
        <v/>
      </c>
      <c r="AB112" s="406" t="str">
        <f t="shared" si="53"/>
        <v/>
      </c>
      <c r="AC112" s="406" t="str">
        <f t="shared" si="53"/>
        <v/>
      </c>
      <c r="AD112" s="406" t="str">
        <f t="shared" si="53"/>
        <v/>
      </c>
      <c r="AE112" s="406" t="str">
        <f t="shared" si="53"/>
        <v/>
      </c>
      <c r="AF112" s="406" t="str">
        <f t="shared" si="53"/>
        <v/>
      </c>
      <c r="AG112" s="406" t="str">
        <f t="shared" si="53"/>
        <v/>
      </c>
      <c r="AH112" s="406" t="str">
        <f t="shared" si="53"/>
        <v/>
      </c>
      <c r="BB112" s="369"/>
      <c r="BC112" s="369"/>
      <c r="BD112" s="369"/>
      <c r="BE112" s="369"/>
      <c r="BF112" s="369"/>
      <c r="BX112" s="37" t="s">
        <v>386</v>
      </c>
      <c r="BY112" s="38"/>
      <c r="BZ112" s="38"/>
      <c r="CA112" s="38" t="str">
        <f t="shared" si="37"/>
        <v/>
      </c>
      <c r="CB112" s="38" t="s">
        <v>669</v>
      </c>
      <c r="CI112" s="397">
        <v>64</v>
      </c>
      <c r="CJ112" s="37" t="s">
        <v>386</v>
      </c>
      <c r="CK112" s="38"/>
      <c r="CL112" s="38"/>
      <c r="CM112" s="38" t="str">
        <f t="shared" si="38"/>
        <v/>
      </c>
      <c r="CN112" s="38" t="s">
        <v>669</v>
      </c>
      <c r="CO112" s="217" t="str">
        <f t="shared" si="39"/>
        <v/>
      </c>
      <c r="CP112" s="217" t="str">
        <f t="shared" si="40"/>
        <v/>
      </c>
      <c r="CQ112" s="118" t="str">
        <f t="shared" ref="CQ112:DE124" si="54">IF(K$72=$CJ112,"A","")&amp;IF(K$73=$CJ112,"B","")&amp;IF(K$27=$CJ112,"A'","")&amp;IF(K$28=$CJ112,"B'","")</f>
        <v/>
      </c>
      <c r="CR112" s="118" t="str">
        <f t="shared" si="54"/>
        <v/>
      </c>
      <c r="CS112" s="118" t="str">
        <f t="shared" si="54"/>
        <v/>
      </c>
      <c r="CT112" s="118" t="str">
        <f t="shared" si="54"/>
        <v/>
      </c>
      <c r="CU112" s="118" t="str">
        <f t="shared" si="54"/>
        <v/>
      </c>
      <c r="CV112" s="118" t="str">
        <f t="shared" si="54"/>
        <v/>
      </c>
      <c r="CW112" s="118" t="str">
        <f t="shared" si="54"/>
        <v/>
      </c>
      <c r="CX112" s="118" t="str">
        <f t="shared" si="54"/>
        <v/>
      </c>
      <c r="CY112" s="118" t="str">
        <f t="shared" si="54"/>
        <v/>
      </c>
      <c r="CZ112" s="118" t="str">
        <f t="shared" si="54"/>
        <v/>
      </c>
      <c r="DA112" s="118" t="str">
        <f t="shared" si="54"/>
        <v/>
      </c>
      <c r="DB112" s="118" t="str">
        <f t="shared" si="54"/>
        <v/>
      </c>
      <c r="DC112" s="118" t="str">
        <f t="shared" si="54"/>
        <v/>
      </c>
      <c r="DD112" s="118" t="str">
        <f t="shared" si="54"/>
        <v/>
      </c>
      <c r="DE112" s="118" t="str">
        <f t="shared" si="54"/>
        <v/>
      </c>
      <c r="DF112" s="118" t="str">
        <f t="shared" si="52"/>
        <v/>
      </c>
      <c r="DG112" s="118" t="str">
        <f t="shared" si="42"/>
        <v/>
      </c>
      <c r="DH112" s="118" t="str">
        <f t="shared" si="42"/>
        <v/>
      </c>
      <c r="DI112" s="118" t="str">
        <f t="shared" si="42"/>
        <v/>
      </c>
      <c r="DJ112" s="118" t="str">
        <f t="shared" si="42"/>
        <v/>
      </c>
      <c r="DK112" s="118" t="str">
        <f t="shared" si="42"/>
        <v/>
      </c>
      <c r="DL112" s="118" t="str">
        <f t="shared" si="42"/>
        <v/>
      </c>
      <c r="DM112" s="118" t="str">
        <f t="shared" si="42"/>
        <v/>
      </c>
      <c r="DN112" s="118" t="str">
        <f t="shared" si="42"/>
        <v/>
      </c>
      <c r="DO112" s="118" t="str">
        <f t="shared" si="43"/>
        <v/>
      </c>
      <c r="DP112" s="397" t="str">
        <f t="shared" si="44"/>
        <v/>
      </c>
      <c r="DQ112" s="397" t="str">
        <f t="shared" si="45"/>
        <v/>
      </c>
    </row>
    <row r="113" spans="2:121" s="397" customFormat="1" ht="13.5" hidden="1" customHeight="1" x14ac:dyDescent="0.15">
      <c r="K113" s="406" t="str">
        <f>IF(K34&lt;&gt;"","SY50M-79-3A-"&amp;K34,"")</f>
        <v/>
      </c>
      <c r="L113" s="406" t="str">
        <f t="shared" ref="L113:AH113" si="55">IF(L34&lt;&gt;"","SY50M-79-3A-"&amp;L34,"")</f>
        <v/>
      </c>
      <c r="M113" s="406" t="str">
        <f t="shared" si="55"/>
        <v/>
      </c>
      <c r="N113" s="406" t="str">
        <f t="shared" si="55"/>
        <v/>
      </c>
      <c r="O113" s="406" t="str">
        <f t="shared" si="55"/>
        <v/>
      </c>
      <c r="P113" s="406" t="str">
        <f t="shared" si="55"/>
        <v/>
      </c>
      <c r="Q113" s="406" t="str">
        <f t="shared" si="55"/>
        <v/>
      </c>
      <c r="R113" s="406" t="str">
        <f t="shared" si="55"/>
        <v/>
      </c>
      <c r="S113" s="406" t="str">
        <f t="shared" si="55"/>
        <v/>
      </c>
      <c r="T113" s="406" t="str">
        <f t="shared" si="55"/>
        <v/>
      </c>
      <c r="U113" s="406" t="str">
        <f t="shared" si="55"/>
        <v/>
      </c>
      <c r="V113" s="406" t="str">
        <f t="shared" si="55"/>
        <v/>
      </c>
      <c r="W113" s="406" t="str">
        <f t="shared" si="55"/>
        <v/>
      </c>
      <c r="X113" s="406" t="str">
        <f t="shared" si="55"/>
        <v/>
      </c>
      <c r="Y113" s="406" t="str">
        <f t="shared" si="55"/>
        <v/>
      </c>
      <c r="Z113" s="406" t="str">
        <f t="shared" si="55"/>
        <v/>
      </c>
      <c r="AA113" s="406" t="str">
        <f t="shared" si="55"/>
        <v/>
      </c>
      <c r="AB113" s="406" t="str">
        <f t="shared" si="55"/>
        <v/>
      </c>
      <c r="AC113" s="406" t="str">
        <f t="shared" si="55"/>
        <v/>
      </c>
      <c r="AD113" s="406" t="str">
        <f t="shared" si="55"/>
        <v/>
      </c>
      <c r="AE113" s="406" t="str">
        <f t="shared" si="55"/>
        <v/>
      </c>
      <c r="AF113" s="406" t="str">
        <f t="shared" si="55"/>
        <v/>
      </c>
      <c r="AG113" s="406" t="str">
        <f t="shared" si="55"/>
        <v/>
      </c>
      <c r="AH113" s="406" t="str">
        <f t="shared" si="55"/>
        <v/>
      </c>
      <c r="BB113" s="369"/>
      <c r="BC113" s="369"/>
      <c r="BD113" s="369"/>
      <c r="BE113" s="369"/>
      <c r="BF113" s="369"/>
      <c r="BX113" s="37" t="s">
        <v>387</v>
      </c>
      <c r="BY113" s="38"/>
      <c r="BZ113" s="38"/>
      <c r="CA113" s="38" t="str">
        <f t="shared" si="37"/>
        <v/>
      </c>
      <c r="CB113" s="38" t="s">
        <v>679</v>
      </c>
      <c r="CI113" s="397">
        <v>65</v>
      </c>
      <c r="CJ113" s="37" t="s">
        <v>387</v>
      </c>
      <c r="CK113" s="38"/>
      <c r="CL113" s="38"/>
      <c r="CM113" s="38" t="str">
        <f t="shared" si="38"/>
        <v/>
      </c>
      <c r="CN113" s="38" t="s">
        <v>679</v>
      </c>
      <c r="CO113" s="217" t="str">
        <f t="shared" si="39"/>
        <v/>
      </c>
      <c r="CP113" s="217" t="str">
        <f t="shared" si="40"/>
        <v/>
      </c>
      <c r="CQ113" s="118" t="str">
        <f t="shared" si="54"/>
        <v/>
      </c>
      <c r="CR113" s="118" t="str">
        <f t="shared" si="54"/>
        <v/>
      </c>
      <c r="CS113" s="118" t="str">
        <f t="shared" si="54"/>
        <v/>
      </c>
      <c r="CT113" s="118" t="str">
        <f t="shared" si="54"/>
        <v/>
      </c>
      <c r="CU113" s="118" t="str">
        <f t="shared" si="54"/>
        <v/>
      </c>
      <c r="CV113" s="118" t="str">
        <f t="shared" si="54"/>
        <v/>
      </c>
      <c r="CW113" s="118" t="str">
        <f t="shared" si="54"/>
        <v/>
      </c>
      <c r="CX113" s="118" t="str">
        <f t="shared" si="54"/>
        <v/>
      </c>
      <c r="CY113" s="118" t="str">
        <f t="shared" si="54"/>
        <v/>
      </c>
      <c r="CZ113" s="118" t="str">
        <f t="shared" si="54"/>
        <v/>
      </c>
      <c r="DA113" s="118" t="str">
        <f t="shared" si="54"/>
        <v/>
      </c>
      <c r="DB113" s="118" t="str">
        <f t="shared" si="54"/>
        <v/>
      </c>
      <c r="DC113" s="118" t="str">
        <f t="shared" si="54"/>
        <v/>
      </c>
      <c r="DD113" s="118" t="str">
        <f t="shared" si="54"/>
        <v/>
      </c>
      <c r="DE113" s="118" t="str">
        <f t="shared" si="54"/>
        <v/>
      </c>
      <c r="DF113" s="118" t="str">
        <f t="shared" si="52"/>
        <v/>
      </c>
      <c r="DG113" s="118" t="str">
        <f t="shared" si="42"/>
        <v/>
      </c>
      <c r="DH113" s="118" t="str">
        <f t="shared" si="42"/>
        <v/>
      </c>
      <c r="DI113" s="118" t="str">
        <f t="shared" si="42"/>
        <v/>
      </c>
      <c r="DJ113" s="118" t="str">
        <f t="shared" si="42"/>
        <v/>
      </c>
      <c r="DK113" s="118" t="str">
        <f t="shared" si="42"/>
        <v/>
      </c>
      <c r="DL113" s="118" t="str">
        <f t="shared" si="42"/>
        <v/>
      </c>
      <c r="DM113" s="118" t="str">
        <f t="shared" si="42"/>
        <v/>
      </c>
      <c r="DN113" s="118" t="str">
        <f t="shared" si="42"/>
        <v/>
      </c>
      <c r="DO113" s="118" t="str">
        <f t="shared" si="42"/>
        <v/>
      </c>
      <c r="DP113" s="397" t="str">
        <f t="shared" si="44"/>
        <v/>
      </c>
      <c r="DQ113" s="397" t="str">
        <f t="shared" si="45"/>
        <v/>
      </c>
    </row>
    <row r="114" spans="2:121" s="397" customFormat="1" ht="13.5" hidden="1" customHeight="1" x14ac:dyDescent="0.15">
      <c r="K114" s="397" t="str">
        <f>IF(K112&lt;&gt;"",K112,IF(K113&lt;&gt;"",K113,""))</f>
        <v/>
      </c>
      <c r="L114" s="397" t="str">
        <f t="shared" ref="L114:AH114" si="56">IF(L112&lt;&gt;"",L112,IF(L113&lt;&gt;"",L113,""))</f>
        <v/>
      </c>
      <c r="M114" s="397" t="str">
        <f t="shared" si="56"/>
        <v/>
      </c>
      <c r="N114" s="397" t="str">
        <f t="shared" si="56"/>
        <v/>
      </c>
      <c r="O114" s="397" t="str">
        <f t="shared" si="56"/>
        <v/>
      </c>
      <c r="P114" s="397" t="str">
        <f t="shared" si="56"/>
        <v/>
      </c>
      <c r="Q114" s="397" t="str">
        <f t="shared" si="56"/>
        <v/>
      </c>
      <c r="R114" s="397" t="str">
        <f t="shared" si="56"/>
        <v/>
      </c>
      <c r="S114" s="397" t="str">
        <f t="shared" si="56"/>
        <v/>
      </c>
      <c r="T114" s="397" t="str">
        <f t="shared" si="56"/>
        <v/>
      </c>
      <c r="U114" s="397" t="str">
        <f t="shared" si="56"/>
        <v/>
      </c>
      <c r="V114" s="397" t="str">
        <f t="shared" si="56"/>
        <v/>
      </c>
      <c r="W114" s="397" t="str">
        <f t="shared" si="56"/>
        <v/>
      </c>
      <c r="X114" s="397" t="str">
        <f t="shared" si="56"/>
        <v/>
      </c>
      <c r="Y114" s="397" t="str">
        <f t="shared" si="56"/>
        <v/>
      </c>
      <c r="Z114" s="397" t="str">
        <f t="shared" si="56"/>
        <v/>
      </c>
      <c r="AA114" s="397" t="str">
        <f t="shared" si="56"/>
        <v/>
      </c>
      <c r="AB114" s="397" t="str">
        <f t="shared" si="56"/>
        <v/>
      </c>
      <c r="AC114" s="397" t="str">
        <f t="shared" si="56"/>
        <v/>
      </c>
      <c r="AD114" s="397" t="str">
        <f t="shared" si="56"/>
        <v/>
      </c>
      <c r="AE114" s="397" t="str">
        <f t="shared" si="56"/>
        <v/>
      </c>
      <c r="AF114" s="397" t="str">
        <f t="shared" si="56"/>
        <v/>
      </c>
      <c r="AG114" s="397" t="str">
        <f t="shared" si="56"/>
        <v/>
      </c>
      <c r="AH114" s="397" t="str">
        <f t="shared" si="56"/>
        <v/>
      </c>
      <c r="BB114" s="369"/>
      <c r="BC114" s="369"/>
      <c r="BD114" s="369"/>
      <c r="BE114" s="369"/>
      <c r="BF114" s="369"/>
      <c r="BX114" s="37" t="s">
        <v>388</v>
      </c>
      <c r="BY114" s="38"/>
      <c r="BZ114" s="38"/>
      <c r="CA114" s="38" t="str">
        <f t="shared" si="37"/>
        <v/>
      </c>
      <c r="CB114" s="38" t="s">
        <v>675</v>
      </c>
      <c r="CI114" s="397">
        <v>66</v>
      </c>
      <c r="CJ114" s="37" t="s">
        <v>388</v>
      </c>
      <c r="CK114" s="38"/>
      <c r="CL114" s="38"/>
      <c r="CM114" s="38" t="str">
        <f t="shared" si="38"/>
        <v/>
      </c>
      <c r="CN114" s="38" t="s">
        <v>675</v>
      </c>
      <c r="CO114" s="217" t="str">
        <f t="shared" si="39"/>
        <v/>
      </c>
      <c r="CP114" s="217" t="str">
        <f t="shared" si="40"/>
        <v/>
      </c>
      <c r="CQ114" s="118" t="str">
        <f t="shared" si="54"/>
        <v/>
      </c>
      <c r="CR114" s="118" t="str">
        <f t="shared" si="54"/>
        <v/>
      </c>
      <c r="CS114" s="118" t="str">
        <f t="shared" si="54"/>
        <v/>
      </c>
      <c r="CT114" s="118" t="str">
        <f t="shared" si="54"/>
        <v/>
      </c>
      <c r="CU114" s="118" t="str">
        <f t="shared" si="54"/>
        <v/>
      </c>
      <c r="CV114" s="118" t="str">
        <f t="shared" si="54"/>
        <v/>
      </c>
      <c r="CW114" s="118" t="str">
        <f t="shared" si="54"/>
        <v/>
      </c>
      <c r="CX114" s="118" t="str">
        <f t="shared" si="54"/>
        <v/>
      </c>
      <c r="CY114" s="118" t="str">
        <f t="shared" si="54"/>
        <v/>
      </c>
      <c r="CZ114" s="118" t="str">
        <f t="shared" si="54"/>
        <v/>
      </c>
      <c r="DA114" s="118" t="str">
        <f t="shared" si="54"/>
        <v/>
      </c>
      <c r="DB114" s="118" t="str">
        <f t="shared" si="54"/>
        <v/>
      </c>
      <c r="DC114" s="118" t="str">
        <f t="shared" si="54"/>
        <v/>
      </c>
      <c r="DD114" s="118" t="str">
        <f t="shared" si="54"/>
        <v/>
      </c>
      <c r="DE114" s="118" t="str">
        <f t="shared" si="54"/>
        <v/>
      </c>
      <c r="DF114" s="118" t="str">
        <f t="shared" si="52"/>
        <v/>
      </c>
      <c r="DG114" s="118" t="str">
        <f t="shared" si="42"/>
        <v/>
      </c>
      <c r="DH114" s="118" t="str">
        <f t="shared" si="42"/>
        <v/>
      </c>
      <c r="DI114" s="118" t="str">
        <f t="shared" si="42"/>
        <v/>
      </c>
      <c r="DJ114" s="118" t="str">
        <f t="shared" si="42"/>
        <v/>
      </c>
      <c r="DK114" s="118" t="str">
        <f t="shared" si="42"/>
        <v/>
      </c>
      <c r="DL114" s="118" t="str">
        <f t="shared" si="42"/>
        <v/>
      </c>
      <c r="DM114" s="118" t="str">
        <f t="shared" si="42"/>
        <v/>
      </c>
      <c r="DN114" s="118" t="str">
        <f t="shared" si="42"/>
        <v/>
      </c>
      <c r="DO114" s="118" t="str">
        <f t="shared" si="42"/>
        <v/>
      </c>
      <c r="DP114" s="397" t="str">
        <f t="shared" si="44"/>
        <v/>
      </c>
      <c r="DQ114" s="397" t="str">
        <f t="shared" si="45"/>
        <v/>
      </c>
    </row>
    <row r="115" spans="2:121" s="397" customFormat="1" ht="13.5" hidden="1" customHeight="1" x14ac:dyDescent="0.15">
      <c r="BB115" s="369"/>
      <c r="BC115" s="369"/>
      <c r="BD115" s="369"/>
      <c r="BE115" s="369"/>
      <c r="BF115" s="369"/>
      <c r="BX115" s="37" t="s">
        <v>633</v>
      </c>
      <c r="BY115" s="38"/>
      <c r="BZ115" s="38"/>
      <c r="CA115" s="38" t="str">
        <f t="shared" si="37"/>
        <v/>
      </c>
      <c r="CB115" s="38" t="s">
        <v>389</v>
      </c>
      <c r="CI115" s="397">
        <v>67</v>
      </c>
      <c r="CJ115" s="37" t="s">
        <v>633</v>
      </c>
      <c r="CK115" s="38"/>
      <c r="CL115" s="38"/>
      <c r="CM115" s="38" t="str">
        <f t="shared" si="38"/>
        <v/>
      </c>
      <c r="CN115" s="38" t="s">
        <v>389</v>
      </c>
      <c r="CO115" s="217" t="str">
        <f t="shared" si="39"/>
        <v/>
      </c>
      <c r="CP115" s="217" t="str">
        <f t="shared" si="40"/>
        <v/>
      </c>
      <c r="CQ115" s="118" t="str">
        <f t="shared" si="54"/>
        <v/>
      </c>
      <c r="CR115" s="118" t="str">
        <f t="shared" si="54"/>
        <v/>
      </c>
      <c r="CS115" s="118" t="str">
        <f t="shared" si="54"/>
        <v/>
      </c>
      <c r="CT115" s="118" t="str">
        <f t="shared" si="54"/>
        <v/>
      </c>
      <c r="CU115" s="118" t="str">
        <f t="shared" si="54"/>
        <v/>
      </c>
      <c r="CV115" s="118" t="str">
        <f t="shared" si="54"/>
        <v/>
      </c>
      <c r="CW115" s="118" t="str">
        <f t="shared" si="54"/>
        <v/>
      </c>
      <c r="CX115" s="118" t="str">
        <f t="shared" si="54"/>
        <v/>
      </c>
      <c r="CY115" s="118" t="str">
        <f t="shared" si="54"/>
        <v/>
      </c>
      <c r="CZ115" s="118" t="str">
        <f t="shared" si="54"/>
        <v/>
      </c>
      <c r="DA115" s="118" t="str">
        <f t="shared" si="54"/>
        <v/>
      </c>
      <c r="DB115" s="118" t="str">
        <f t="shared" si="54"/>
        <v/>
      </c>
      <c r="DC115" s="118" t="str">
        <f t="shared" si="54"/>
        <v/>
      </c>
      <c r="DD115" s="118" t="str">
        <f t="shared" si="54"/>
        <v/>
      </c>
      <c r="DE115" s="118" t="str">
        <f t="shared" si="54"/>
        <v/>
      </c>
      <c r="DF115" s="118" t="str">
        <f t="shared" si="52"/>
        <v/>
      </c>
      <c r="DG115" s="118" t="str">
        <f t="shared" si="42"/>
        <v/>
      </c>
      <c r="DH115" s="118" t="str">
        <f t="shared" si="42"/>
        <v/>
      </c>
      <c r="DI115" s="118" t="str">
        <f t="shared" si="42"/>
        <v/>
      </c>
      <c r="DJ115" s="118" t="str">
        <f t="shared" si="42"/>
        <v/>
      </c>
      <c r="DK115" s="118" t="str">
        <f t="shared" si="42"/>
        <v/>
      </c>
      <c r="DL115" s="118" t="str">
        <f t="shared" si="42"/>
        <v/>
      </c>
      <c r="DM115" s="118" t="str">
        <f t="shared" si="42"/>
        <v/>
      </c>
      <c r="DN115" s="118" t="str">
        <f t="shared" si="42"/>
        <v/>
      </c>
      <c r="DO115" s="118" t="str">
        <f t="shared" si="42"/>
        <v/>
      </c>
      <c r="DP115" s="397" t="str">
        <f t="shared" si="44"/>
        <v/>
      </c>
      <c r="DQ115" s="397" t="str">
        <f t="shared" si="45"/>
        <v/>
      </c>
    </row>
    <row r="116" spans="2:121" s="397" customFormat="1" ht="13.5" hidden="1" customHeight="1" x14ac:dyDescent="0.15">
      <c r="BB116" s="369"/>
      <c r="BC116" s="369"/>
      <c r="BD116" s="369"/>
      <c r="BE116" s="369"/>
      <c r="BF116" s="369"/>
      <c r="BX116" s="37" t="s">
        <v>735</v>
      </c>
      <c r="BY116" s="38"/>
      <c r="BZ116" s="38"/>
      <c r="CA116" s="38" t="str">
        <f t="shared" si="37"/>
        <v/>
      </c>
      <c r="CB116" s="38" t="s">
        <v>372</v>
      </c>
      <c r="CJ116" s="37" t="s">
        <v>735</v>
      </c>
      <c r="CK116" s="38"/>
      <c r="CL116" s="38"/>
      <c r="CM116" s="38" t="str">
        <f t="shared" si="38"/>
        <v/>
      </c>
      <c r="CN116" s="38" t="s">
        <v>372</v>
      </c>
      <c r="CO116" s="217" t="str">
        <f t="shared" si="39"/>
        <v/>
      </c>
      <c r="CP116" s="217" t="str">
        <f t="shared" si="40"/>
        <v/>
      </c>
      <c r="CQ116" s="118" t="str">
        <f t="shared" si="54"/>
        <v/>
      </c>
      <c r="CR116" s="118" t="str">
        <f t="shared" si="54"/>
        <v/>
      </c>
      <c r="CS116" s="118" t="str">
        <f t="shared" si="54"/>
        <v/>
      </c>
      <c r="CT116" s="118" t="str">
        <f t="shared" si="54"/>
        <v/>
      </c>
      <c r="CU116" s="118" t="str">
        <f t="shared" si="54"/>
        <v/>
      </c>
      <c r="CV116" s="118" t="str">
        <f t="shared" si="54"/>
        <v/>
      </c>
      <c r="CW116" s="118" t="str">
        <f t="shared" si="54"/>
        <v/>
      </c>
      <c r="CX116" s="118" t="str">
        <f t="shared" si="54"/>
        <v/>
      </c>
      <c r="CY116" s="118" t="str">
        <f t="shared" si="54"/>
        <v/>
      </c>
      <c r="CZ116" s="118" t="str">
        <f t="shared" si="54"/>
        <v/>
      </c>
      <c r="DA116" s="118" t="str">
        <f t="shared" si="54"/>
        <v/>
      </c>
      <c r="DB116" s="118" t="str">
        <f t="shared" si="54"/>
        <v/>
      </c>
      <c r="DC116" s="118" t="str">
        <f t="shared" si="54"/>
        <v/>
      </c>
      <c r="DD116" s="118" t="str">
        <f t="shared" si="54"/>
        <v/>
      </c>
      <c r="DE116" s="118" t="str">
        <f t="shared" si="54"/>
        <v/>
      </c>
      <c r="DF116" s="118" t="str">
        <f t="shared" si="52"/>
        <v/>
      </c>
      <c r="DG116" s="118" t="str">
        <f t="shared" si="42"/>
        <v/>
      </c>
      <c r="DH116" s="118" t="str">
        <f t="shared" si="42"/>
        <v/>
      </c>
      <c r="DI116" s="118" t="str">
        <f t="shared" si="42"/>
        <v/>
      </c>
      <c r="DJ116" s="118" t="str">
        <f t="shared" si="42"/>
        <v/>
      </c>
      <c r="DK116" s="118" t="str">
        <f t="shared" si="42"/>
        <v/>
      </c>
      <c r="DL116" s="118" t="str">
        <f t="shared" si="42"/>
        <v/>
      </c>
      <c r="DM116" s="118" t="str">
        <f t="shared" si="42"/>
        <v/>
      </c>
      <c r="DN116" s="118" t="str">
        <f t="shared" si="42"/>
        <v/>
      </c>
      <c r="DO116" s="118" t="str">
        <f t="shared" si="42"/>
        <v/>
      </c>
      <c r="DP116" s="397" t="str">
        <f t="shared" si="44"/>
        <v/>
      </c>
      <c r="DQ116" s="397" t="str">
        <f t="shared" si="45"/>
        <v/>
      </c>
    </row>
    <row r="117" spans="2:121" s="397" customFormat="1" ht="13.5" hidden="1" customHeight="1" x14ac:dyDescent="0.15">
      <c r="BB117" s="369"/>
      <c r="BC117" s="369"/>
      <c r="BD117" s="369"/>
      <c r="BE117" s="369"/>
      <c r="BF117" s="369"/>
      <c r="BX117" s="37" t="s">
        <v>737</v>
      </c>
      <c r="BY117" s="38"/>
      <c r="BZ117" s="38"/>
      <c r="CA117" s="38" t="str">
        <f t="shared" si="37"/>
        <v/>
      </c>
      <c r="CB117" s="38" t="s">
        <v>660</v>
      </c>
      <c r="CJ117" s="37" t="s">
        <v>737</v>
      </c>
      <c r="CK117" s="38"/>
      <c r="CL117" s="38"/>
      <c r="CM117" s="38" t="str">
        <f t="shared" si="38"/>
        <v/>
      </c>
      <c r="CN117" s="38" t="s">
        <v>660</v>
      </c>
      <c r="CO117" s="217" t="str">
        <f t="shared" si="39"/>
        <v/>
      </c>
      <c r="CP117" s="217" t="str">
        <f t="shared" si="40"/>
        <v/>
      </c>
      <c r="CQ117" s="118" t="str">
        <f t="shared" si="54"/>
        <v/>
      </c>
      <c r="CR117" s="118" t="str">
        <f t="shared" si="54"/>
        <v/>
      </c>
      <c r="CS117" s="118" t="str">
        <f t="shared" si="54"/>
        <v/>
      </c>
      <c r="CT117" s="118" t="str">
        <f t="shared" si="54"/>
        <v/>
      </c>
      <c r="CU117" s="118" t="str">
        <f t="shared" si="54"/>
        <v/>
      </c>
      <c r="CV117" s="118" t="str">
        <f t="shared" si="54"/>
        <v/>
      </c>
      <c r="CW117" s="118" t="str">
        <f t="shared" si="54"/>
        <v/>
      </c>
      <c r="CX117" s="118" t="str">
        <f t="shared" si="54"/>
        <v/>
      </c>
      <c r="CY117" s="118" t="str">
        <f t="shared" si="54"/>
        <v/>
      </c>
      <c r="CZ117" s="118" t="str">
        <f t="shared" si="54"/>
        <v/>
      </c>
      <c r="DA117" s="118" t="str">
        <f t="shared" si="54"/>
        <v/>
      </c>
      <c r="DB117" s="118" t="str">
        <f t="shared" si="54"/>
        <v/>
      </c>
      <c r="DC117" s="118" t="str">
        <f t="shared" si="54"/>
        <v/>
      </c>
      <c r="DD117" s="118" t="str">
        <f t="shared" si="54"/>
        <v/>
      </c>
      <c r="DE117" s="118" t="str">
        <f t="shared" si="54"/>
        <v/>
      </c>
      <c r="DF117" s="118" t="str">
        <f t="shared" si="52"/>
        <v/>
      </c>
      <c r="DG117" s="118" t="str">
        <f t="shared" si="42"/>
        <v/>
      </c>
      <c r="DH117" s="118" t="str">
        <f t="shared" si="42"/>
        <v/>
      </c>
      <c r="DI117" s="118" t="str">
        <f t="shared" si="42"/>
        <v/>
      </c>
      <c r="DJ117" s="118" t="str">
        <f t="shared" si="42"/>
        <v/>
      </c>
      <c r="DK117" s="118" t="str">
        <f t="shared" si="42"/>
        <v/>
      </c>
      <c r="DL117" s="118" t="str">
        <f t="shared" si="42"/>
        <v/>
      </c>
      <c r="DM117" s="118" t="str">
        <f t="shared" si="42"/>
        <v/>
      </c>
      <c r="DN117" s="118" t="str">
        <f t="shared" si="42"/>
        <v/>
      </c>
      <c r="DO117" s="118" t="str">
        <f t="shared" si="42"/>
        <v/>
      </c>
      <c r="DP117" s="397" t="str">
        <f t="shared" si="44"/>
        <v/>
      </c>
      <c r="DQ117" s="397" t="str">
        <f t="shared" si="45"/>
        <v/>
      </c>
    </row>
    <row r="118" spans="2:121" s="397" customFormat="1" ht="13.5" hidden="1" customHeight="1" x14ac:dyDescent="0.15">
      <c r="BB118" s="369"/>
      <c r="BC118" s="369"/>
      <c r="BD118" s="369"/>
      <c r="BE118" s="369"/>
      <c r="BF118" s="369"/>
      <c r="BX118" s="37" t="s">
        <v>738</v>
      </c>
      <c r="BY118" s="38"/>
      <c r="BZ118" s="38"/>
      <c r="CA118" s="38" t="str">
        <f t="shared" si="37"/>
        <v/>
      </c>
      <c r="CB118" s="38" t="s">
        <v>772</v>
      </c>
      <c r="CJ118" s="37" t="s">
        <v>738</v>
      </c>
      <c r="CK118" s="38"/>
      <c r="CL118" s="38"/>
      <c r="CM118" s="38" t="str">
        <f t="shared" si="38"/>
        <v/>
      </c>
      <c r="CN118" s="38" t="s">
        <v>772</v>
      </c>
      <c r="CO118" s="217" t="str">
        <f t="shared" si="39"/>
        <v/>
      </c>
      <c r="CP118" s="217" t="str">
        <f t="shared" si="40"/>
        <v/>
      </c>
      <c r="CQ118" s="118" t="str">
        <f t="shared" si="54"/>
        <v/>
      </c>
      <c r="CR118" s="118" t="str">
        <f t="shared" si="54"/>
        <v/>
      </c>
      <c r="CS118" s="118" t="str">
        <f t="shared" si="54"/>
        <v/>
      </c>
      <c r="CT118" s="118" t="str">
        <f t="shared" si="54"/>
        <v/>
      </c>
      <c r="CU118" s="118" t="str">
        <f t="shared" si="54"/>
        <v/>
      </c>
      <c r="CV118" s="118" t="str">
        <f t="shared" si="54"/>
        <v/>
      </c>
      <c r="CW118" s="118" t="str">
        <f t="shared" si="54"/>
        <v/>
      </c>
      <c r="CX118" s="118" t="str">
        <f t="shared" si="54"/>
        <v/>
      </c>
      <c r="CY118" s="118" t="str">
        <f t="shared" si="54"/>
        <v/>
      </c>
      <c r="CZ118" s="118" t="str">
        <f t="shared" si="54"/>
        <v/>
      </c>
      <c r="DA118" s="118" t="str">
        <f t="shared" si="54"/>
        <v/>
      </c>
      <c r="DB118" s="118" t="str">
        <f t="shared" si="54"/>
        <v/>
      </c>
      <c r="DC118" s="118" t="str">
        <f t="shared" si="54"/>
        <v/>
      </c>
      <c r="DD118" s="118" t="str">
        <f t="shared" si="54"/>
        <v/>
      </c>
      <c r="DE118" s="118" t="str">
        <f t="shared" si="54"/>
        <v/>
      </c>
      <c r="DF118" s="118" t="str">
        <f t="shared" si="52"/>
        <v/>
      </c>
      <c r="DG118" s="118" t="str">
        <f t="shared" si="42"/>
        <v/>
      </c>
      <c r="DH118" s="118" t="str">
        <f t="shared" si="42"/>
        <v/>
      </c>
      <c r="DI118" s="118" t="str">
        <f t="shared" si="42"/>
        <v/>
      </c>
      <c r="DJ118" s="118" t="str">
        <f t="shared" si="42"/>
        <v/>
      </c>
      <c r="DK118" s="118" t="str">
        <f t="shared" si="42"/>
        <v/>
      </c>
      <c r="DL118" s="118" t="str">
        <f t="shared" si="42"/>
        <v/>
      </c>
      <c r="DM118" s="118" t="str">
        <f t="shared" si="42"/>
        <v/>
      </c>
      <c r="DN118" s="118" t="str">
        <f t="shared" si="42"/>
        <v/>
      </c>
      <c r="DO118" s="118" t="str">
        <f t="shared" si="42"/>
        <v/>
      </c>
      <c r="DP118" s="397" t="str">
        <f t="shared" si="44"/>
        <v/>
      </c>
      <c r="DQ118" s="397" t="str">
        <f t="shared" si="45"/>
        <v/>
      </c>
    </row>
    <row r="119" spans="2:121" s="397" customFormat="1" ht="13.5" hidden="1" customHeight="1" x14ac:dyDescent="0.15">
      <c r="BB119" s="369"/>
      <c r="BC119" s="369"/>
      <c r="BD119" s="369"/>
      <c r="BE119" s="369"/>
      <c r="BF119" s="369"/>
      <c r="BX119" s="37" t="s">
        <v>733</v>
      </c>
      <c r="BY119" s="38"/>
      <c r="BZ119" s="38"/>
      <c r="CA119" s="38" t="str">
        <f t="shared" si="37"/>
        <v/>
      </c>
      <c r="CB119" s="38" t="s">
        <v>667</v>
      </c>
      <c r="CJ119" s="37" t="s">
        <v>733</v>
      </c>
      <c r="CK119" s="38"/>
      <c r="CL119" s="38"/>
      <c r="CM119" s="38" t="str">
        <f t="shared" si="38"/>
        <v/>
      </c>
      <c r="CN119" s="38" t="s">
        <v>667</v>
      </c>
      <c r="CO119" s="217" t="str">
        <f t="shared" si="39"/>
        <v/>
      </c>
      <c r="CP119" s="217" t="str">
        <f t="shared" si="40"/>
        <v/>
      </c>
      <c r="CQ119" s="118" t="str">
        <f t="shared" si="54"/>
        <v/>
      </c>
      <c r="CR119" s="118" t="str">
        <f t="shared" si="54"/>
        <v/>
      </c>
      <c r="CS119" s="118" t="str">
        <f t="shared" si="54"/>
        <v/>
      </c>
      <c r="CT119" s="118" t="str">
        <f t="shared" si="54"/>
        <v/>
      </c>
      <c r="CU119" s="118" t="str">
        <f t="shared" si="54"/>
        <v/>
      </c>
      <c r="CV119" s="118" t="str">
        <f t="shared" si="54"/>
        <v/>
      </c>
      <c r="CW119" s="118" t="str">
        <f t="shared" si="54"/>
        <v/>
      </c>
      <c r="CX119" s="118" t="str">
        <f t="shared" si="54"/>
        <v/>
      </c>
      <c r="CY119" s="118" t="str">
        <f t="shared" si="54"/>
        <v/>
      </c>
      <c r="CZ119" s="118" t="str">
        <f t="shared" si="54"/>
        <v/>
      </c>
      <c r="DA119" s="118" t="str">
        <f t="shared" si="54"/>
        <v/>
      </c>
      <c r="DB119" s="118" t="str">
        <f t="shared" si="54"/>
        <v/>
      </c>
      <c r="DC119" s="118" t="str">
        <f t="shared" si="54"/>
        <v/>
      </c>
      <c r="DD119" s="118" t="str">
        <f t="shared" si="54"/>
        <v/>
      </c>
      <c r="DE119" s="118" t="str">
        <f t="shared" si="54"/>
        <v/>
      </c>
      <c r="DF119" s="118" t="str">
        <f t="shared" si="52"/>
        <v/>
      </c>
      <c r="DG119" s="118" t="str">
        <f t="shared" si="42"/>
        <v/>
      </c>
      <c r="DH119" s="118" t="str">
        <f t="shared" si="42"/>
        <v/>
      </c>
      <c r="DI119" s="118" t="str">
        <f t="shared" si="42"/>
        <v/>
      </c>
      <c r="DJ119" s="118" t="str">
        <f t="shared" si="42"/>
        <v/>
      </c>
      <c r="DK119" s="118" t="str">
        <f t="shared" si="42"/>
        <v/>
      </c>
      <c r="DL119" s="118" t="str">
        <f t="shared" si="42"/>
        <v/>
      </c>
      <c r="DM119" s="118" t="str">
        <f t="shared" si="42"/>
        <v/>
      </c>
      <c r="DN119" s="118" t="str">
        <f t="shared" si="42"/>
        <v/>
      </c>
      <c r="DO119" s="118" t="str">
        <f t="shared" si="42"/>
        <v/>
      </c>
      <c r="DP119" s="397" t="str">
        <f t="shared" si="44"/>
        <v/>
      </c>
      <c r="DQ119" s="397" t="str">
        <f t="shared" si="45"/>
        <v/>
      </c>
    </row>
    <row r="120" spans="2:121" s="397" customFormat="1" ht="13.5" hidden="1" customHeight="1" x14ac:dyDescent="0.15">
      <c r="BB120" s="369"/>
      <c r="BC120" s="369"/>
      <c r="BD120" s="369"/>
      <c r="BE120" s="369"/>
      <c r="BF120" s="369"/>
      <c r="BX120" s="37" t="s">
        <v>732</v>
      </c>
      <c r="BY120" s="38"/>
      <c r="BZ120" s="38"/>
      <c r="CA120" s="38" t="str">
        <f t="shared" si="37"/>
        <v/>
      </c>
      <c r="CB120" s="38" t="s">
        <v>666</v>
      </c>
      <c r="CJ120" s="37" t="s">
        <v>732</v>
      </c>
      <c r="CK120" s="38"/>
      <c r="CL120" s="38"/>
      <c r="CM120" s="38" t="str">
        <f t="shared" si="38"/>
        <v/>
      </c>
      <c r="CN120" s="38" t="s">
        <v>666</v>
      </c>
      <c r="CO120" s="217" t="str">
        <f t="shared" si="39"/>
        <v/>
      </c>
      <c r="CP120" s="217" t="str">
        <f t="shared" si="40"/>
        <v/>
      </c>
      <c r="CQ120" s="118" t="str">
        <f t="shared" si="54"/>
        <v/>
      </c>
      <c r="CR120" s="118" t="str">
        <f t="shared" si="54"/>
        <v/>
      </c>
      <c r="CS120" s="118" t="str">
        <f t="shared" si="54"/>
        <v/>
      </c>
      <c r="CT120" s="118" t="str">
        <f t="shared" si="54"/>
        <v/>
      </c>
      <c r="CU120" s="118" t="str">
        <f t="shared" si="54"/>
        <v/>
      </c>
      <c r="CV120" s="118" t="str">
        <f t="shared" si="54"/>
        <v/>
      </c>
      <c r="CW120" s="118" t="str">
        <f t="shared" si="54"/>
        <v/>
      </c>
      <c r="CX120" s="118" t="str">
        <f t="shared" si="54"/>
        <v/>
      </c>
      <c r="CY120" s="118" t="str">
        <f t="shared" si="54"/>
        <v/>
      </c>
      <c r="CZ120" s="118" t="str">
        <f t="shared" si="54"/>
        <v/>
      </c>
      <c r="DA120" s="118" t="str">
        <f t="shared" si="54"/>
        <v/>
      </c>
      <c r="DB120" s="118" t="str">
        <f t="shared" si="54"/>
        <v/>
      </c>
      <c r="DC120" s="118" t="str">
        <f t="shared" si="54"/>
        <v/>
      </c>
      <c r="DD120" s="118" t="str">
        <f t="shared" si="54"/>
        <v/>
      </c>
      <c r="DE120" s="118" t="str">
        <f t="shared" si="54"/>
        <v/>
      </c>
      <c r="DF120" s="118" t="str">
        <f t="shared" si="52"/>
        <v/>
      </c>
      <c r="DG120" s="118" t="str">
        <f t="shared" si="42"/>
        <v/>
      </c>
      <c r="DH120" s="118" t="str">
        <f t="shared" si="42"/>
        <v/>
      </c>
      <c r="DI120" s="118" t="str">
        <f t="shared" si="42"/>
        <v/>
      </c>
      <c r="DJ120" s="118" t="str">
        <f t="shared" si="42"/>
        <v/>
      </c>
      <c r="DK120" s="118" t="str">
        <f t="shared" si="42"/>
        <v/>
      </c>
      <c r="DL120" s="118" t="str">
        <f t="shared" si="42"/>
        <v/>
      </c>
      <c r="DM120" s="118" t="str">
        <f t="shared" si="42"/>
        <v/>
      </c>
      <c r="DN120" s="118" t="str">
        <f t="shared" si="42"/>
        <v/>
      </c>
      <c r="DO120" s="118" t="str">
        <f t="shared" si="42"/>
        <v/>
      </c>
      <c r="DP120" s="397" t="str">
        <f t="shared" si="44"/>
        <v/>
      </c>
      <c r="DQ120" s="397" t="str">
        <f t="shared" si="45"/>
        <v/>
      </c>
    </row>
    <row r="121" spans="2:121" s="397" customFormat="1" hidden="1" x14ac:dyDescent="0.15">
      <c r="BB121" s="369"/>
      <c r="BC121" s="369"/>
      <c r="BD121" s="369"/>
      <c r="BE121" s="369"/>
      <c r="BF121" s="369"/>
      <c r="BX121" s="37" t="s">
        <v>773</v>
      </c>
      <c r="BY121" s="38"/>
      <c r="BZ121" s="38"/>
      <c r="CA121" s="38" t="str">
        <f t="shared" si="37"/>
        <v/>
      </c>
      <c r="CB121" s="38" t="s">
        <v>774</v>
      </c>
      <c r="CJ121" s="37" t="s">
        <v>773</v>
      </c>
      <c r="CK121" s="38"/>
      <c r="CL121" s="38"/>
      <c r="CM121" s="38" t="str">
        <f t="shared" si="38"/>
        <v/>
      </c>
      <c r="CN121" s="38" t="s">
        <v>774</v>
      </c>
      <c r="CO121" s="217" t="str">
        <f t="shared" si="39"/>
        <v/>
      </c>
      <c r="CP121" s="217" t="str">
        <f t="shared" si="40"/>
        <v/>
      </c>
      <c r="CQ121" s="118" t="str">
        <f t="shared" si="54"/>
        <v/>
      </c>
      <c r="CR121" s="118" t="str">
        <f t="shared" si="54"/>
        <v/>
      </c>
      <c r="CS121" s="118" t="str">
        <f t="shared" si="54"/>
        <v/>
      </c>
      <c r="CT121" s="118" t="str">
        <f t="shared" si="54"/>
        <v/>
      </c>
      <c r="CU121" s="118" t="str">
        <f t="shared" si="54"/>
        <v/>
      </c>
      <c r="CV121" s="118" t="str">
        <f t="shared" si="54"/>
        <v/>
      </c>
      <c r="CW121" s="118" t="str">
        <f t="shared" si="54"/>
        <v/>
      </c>
      <c r="CX121" s="118" t="str">
        <f t="shared" si="54"/>
        <v/>
      </c>
      <c r="CY121" s="118" t="str">
        <f t="shared" si="54"/>
        <v/>
      </c>
      <c r="CZ121" s="118" t="str">
        <f t="shared" si="54"/>
        <v/>
      </c>
      <c r="DA121" s="118" t="str">
        <f t="shared" si="54"/>
        <v/>
      </c>
      <c r="DB121" s="118" t="str">
        <f t="shared" si="54"/>
        <v/>
      </c>
      <c r="DC121" s="118" t="str">
        <f t="shared" si="54"/>
        <v/>
      </c>
      <c r="DD121" s="118" t="str">
        <f t="shared" si="54"/>
        <v/>
      </c>
      <c r="DE121" s="118" t="str">
        <f t="shared" si="54"/>
        <v/>
      </c>
      <c r="DF121" s="118" t="str">
        <f t="shared" si="52"/>
        <v/>
      </c>
      <c r="DG121" s="118" t="str">
        <f t="shared" si="42"/>
        <v/>
      </c>
      <c r="DH121" s="118" t="str">
        <f t="shared" si="42"/>
        <v/>
      </c>
      <c r="DI121" s="118" t="str">
        <f t="shared" si="42"/>
        <v/>
      </c>
      <c r="DJ121" s="118" t="str">
        <f t="shared" si="42"/>
        <v/>
      </c>
      <c r="DK121" s="118" t="str">
        <f t="shared" si="42"/>
        <v/>
      </c>
      <c r="DL121" s="118" t="str">
        <f t="shared" si="42"/>
        <v/>
      </c>
      <c r="DM121" s="118" t="str">
        <f t="shared" si="42"/>
        <v/>
      </c>
      <c r="DN121" s="118" t="str">
        <f t="shared" si="42"/>
        <v/>
      </c>
      <c r="DO121" s="118" t="str">
        <f t="shared" si="42"/>
        <v/>
      </c>
      <c r="DP121" s="397" t="str">
        <f t="shared" si="44"/>
        <v/>
      </c>
      <c r="DQ121" s="397" t="str">
        <f t="shared" si="45"/>
        <v/>
      </c>
    </row>
    <row r="122" spans="2:121" s="397" customFormat="1" hidden="1" x14ac:dyDescent="0.15">
      <c r="BB122" s="369"/>
      <c r="BC122" s="369"/>
      <c r="BD122" s="369"/>
      <c r="BE122" s="369"/>
      <c r="BF122" s="369"/>
      <c r="BX122" s="37" t="s">
        <v>373</v>
      </c>
      <c r="BY122" s="38"/>
      <c r="BZ122" s="38"/>
      <c r="CA122" s="38" t="str">
        <f t="shared" si="37"/>
        <v/>
      </c>
      <c r="CB122" s="38" t="s">
        <v>775</v>
      </c>
      <c r="CC122" s="12"/>
      <c r="CJ122" s="37" t="s">
        <v>373</v>
      </c>
      <c r="CK122" s="38"/>
      <c r="CL122" s="38"/>
      <c r="CM122" s="38" t="str">
        <f t="shared" si="38"/>
        <v/>
      </c>
      <c r="CN122" s="38" t="s">
        <v>775</v>
      </c>
      <c r="CO122" s="217" t="str">
        <f t="shared" si="39"/>
        <v/>
      </c>
      <c r="CP122" s="217" t="str">
        <f t="shared" si="40"/>
        <v/>
      </c>
      <c r="CQ122" s="118" t="str">
        <f t="shared" si="54"/>
        <v/>
      </c>
      <c r="CR122" s="118" t="str">
        <f t="shared" si="54"/>
        <v/>
      </c>
      <c r="CS122" s="118" t="str">
        <f t="shared" si="54"/>
        <v/>
      </c>
      <c r="CT122" s="118" t="str">
        <f t="shared" si="54"/>
        <v/>
      </c>
      <c r="CU122" s="118" t="str">
        <f t="shared" si="54"/>
        <v/>
      </c>
      <c r="CV122" s="118" t="str">
        <f t="shared" si="54"/>
        <v/>
      </c>
      <c r="CW122" s="118" t="str">
        <f t="shared" si="54"/>
        <v/>
      </c>
      <c r="CX122" s="118" t="str">
        <f t="shared" si="54"/>
        <v/>
      </c>
      <c r="CY122" s="118" t="str">
        <f t="shared" si="54"/>
        <v/>
      </c>
      <c r="CZ122" s="118" t="str">
        <f t="shared" si="54"/>
        <v/>
      </c>
      <c r="DA122" s="118" t="str">
        <f t="shared" si="54"/>
        <v/>
      </c>
      <c r="DB122" s="118" t="str">
        <f t="shared" si="54"/>
        <v/>
      </c>
      <c r="DC122" s="118" t="str">
        <f t="shared" si="54"/>
        <v/>
      </c>
      <c r="DD122" s="118" t="str">
        <f t="shared" si="54"/>
        <v/>
      </c>
      <c r="DE122" s="118" t="str">
        <f t="shared" si="54"/>
        <v/>
      </c>
      <c r="DF122" s="118" t="str">
        <f t="shared" si="52"/>
        <v/>
      </c>
      <c r="DG122" s="118" t="str">
        <f t="shared" si="42"/>
        <v/>
      </c>
      <c r="DH122" s="118" t="str">
        <f t="shared" si="42"/>
        <v/>
      </c>
      <c r="DI122" s="118" t="str">
        <f t="shared" si="42"/>
        <v/>
      </c>
      <c r="DJ122" s="118" t="str">
        <f t="shared" si="42"/>
        <v/>
      </c>
      <c r="DK122" s="118" t="str">
        <f t="shared" si="42"/>
        <v/>
      </c>
      <c r="DL122" s="118" t="str">
        <f t="shared" si="42"/>
        <v/>
      </c>
      <c r="DM122" s="118" t="str">
        <f t="shared" si="42"/>
        <v/>
      </c>
      <c r="DN122" s="118" t="str">
        <f t="shared" si="42"/>
        <v/>
      </c>
      <c r="DO122" s="118" t="str">
        <f t="shared" si="42"/>
        <v/>
      </c>
      <c r="DP122" s="397" t="str">
        <f t="shared" si="44"/>
        <v/>
      </c>
      <c r="DQ122" s="397" t="str">
        <f t="shared" si="45"/>
        <v/>
      </c>
    </row>
    <row r="123" spans="2:121" s="397" customFormat="1" hidden="1" x14ac:dyDescent="0.15">
      <c r="B123" s="12"/>
      <c r="BB123" s="369"/>
      <c r="BC123" s="369"/>
      <c r="BD123" s="369"/>
      <c r="BE123" s="369"/>
      <c r="BF123" s="369"/>
      <c r="BX123" s="37" t="s">
        <v>736</v>
      </c>
      <c r="BY123" s="38"/>
      <c r="BZ123" s="38"/>
      <c r="CA123" s="38" t="str">
        <f t="shared" si="37"/>
        <v/>
      </c>
      <c r="CB123" s="38" t="s">
        <v>776</v>
      </c>
      <c r="CD123" s="12"/>
      <c r="CJ123" s="37" t="s">
        <v>736</v>
      </c>
      <c r="CK123" s="38"/>
      <c r="CL123" s="38"/>
      <c r="CM123" s="38" t="str">
        <f t="shared" si="38"/>
        <v/>
      </c>
      <c r="CN123" s="38" t="s">
        <v>776</v>
      </c>
      <c r="CO123" s="217" t="str">
        <f t="shared" si="39"/>
        <v/>
      </c>
      <c r="CP123" s="217" t="str">
        <f t="shared" si="40"/>
        <v/>
      </c>
      <c r="CQ123" s="118" t="str">
        <f t="shared" si="54"/>
        <v/>
      </c>
      <c r="CR123" s="118" t="str">
        <f t="shared" si="54"/>
        <v/>
      </c>
      <c r="CS123" s="118" t="str">
        <f t="shared" si="54"/>
        <v/>
      </c>
      <c r="CT123" s="118" t="str">
        <f t="shared" si="54"/>
        <v/>
      </c>
      <c r="CU123" s="118" t="str">
        <f t="shared" si="54"/>
        <v/>
      </c>
      <c r="CV123" s="118" t="str">
        <f t="shared" si="54"/>
        <v/>
      </c>
      <c r="CW123" s="118" t="str">
        <f t="shared" si="54"/>
        <v/>
      </c>
      <c r="CX123" s="118" t="str">
        <f t="shared" si="54"/>
        <v/>
      </c>
      <c r="CY123" s="118" t="str">
        <f t="shared" si="54"/>
        <v/>
      </c>
      <c r="CZ123" s="118" t="str">
        <f t="shared" si="54"/>
        <v/>
      </c>
      <c r="DA123" s="118" t="str">
        <f t="shared" si="54"/>
        <v/>
      </c>
      <c r="DB123" s="118" t="str">
        <f t="shared" si="54"/>
        <v/>
      </c>
      <c r="DC123" s="118" t="str">
        <f t="shared" si="54"/>
        <v/>
      </c>
      <c r="DD123" s="118" t="str">
        <f t="shared" si="54"/>
        <v/>
      </c>
      <c r="DE123" s="118" t="str">
        <f t="shared" si="54"/>
        <v/>
      </c>
      <c r="DF123" s="118" t="str">
        <f t="shared" si="52"/>
        <v/>
      </c>
      <c r="DG123" s="118" t="str">
        <f t="shared" si="42"/>
        <v/>
      </c>
      <c r="DH123" s="118" t="str">
        <f t="shared" si="42"/>
        <v/>
      </c>
      <c r="DI123" s="118" t="str">
        <f t="shared" si="42"/>
        <v/>
      </c>
      <c r="DJ123" s="118" t="str">
        <f t="shared" si="42"/>
        <v/>
      </c>
      <c r="DK123" s="118" t="str">
        <f t="shared" si="42"/>
        <v/>
      </c>
      <c r="DL123" s="118" t="str">
        <f t="shared" si="42"/>
        <v/>
      </c>
      <c r="DM123" s="118" t="str">
        <f t="shared" si="42"/>
        <v/>
      </c>
      <c r="DN123" s="118" t="str">
        <f t="shared" si="42"/>
        <v/>
      </c>
      <c r="DO123" s="118" t="str">
        <f t="shared" si="42"/>
        <v/>
      </c>
      <c r="DP123" s="397" t="str">
        <f t="shared" si="44"/>
        <v/>
      </c>
      <c r="DQ123" s="397" t="str">
        <f t="shared" si="45"/>
        <v/>
      </c>
    </row>
    <row r="124" spans="2:121" s="397" customFormat="1" hidden="1" x14ac:dyDescent="0.15">
      <c r="B124" s="12"/>
      <c r="BB124" s="369"/>
      <c r="BC124" s="369"/>
      <c r="BD124" s="369"/>
      <c r="BE124" s="369"/>
      <c r="BF124" s="369"/>
      <c r="BX124" s="37" t="s">
        <v>321</v>
      </c>
      <c r="BY124" s="38"/>
      <c r="BZ124" s="38"/>
      <c r="CA124" s="38" t="str">
        <f t="shared" si="37"/>
        <v/>
      </c>
      <c r="CB124" s="38" t="s">
        <v>777</v>
      </c>
      <c r="CJ124" s="37" t="s">
        <v>321</v>
      </c>
      <c r="CK124" s="38"/>
      <c r="CL124" s="38"/>
      <c r="CM124" s="38" t="str">
        <f t="shared" si="38"/>
        <v/>
      </c>
      <c r="CN124" s="38" t="s">
        <v>777</v>
      </c>
      <c r="CO124" s="217" t="str">
        <f t="shared" si="39"/>
        <v/>
      </c>
      <c r="CP124" s="217" t="str">
        <f t="shared" si="40"/>
        <v/>
      </c>
      <c r="CQ124" s="118" t="str">
        <f t="shared" si="54"/>
        <v/>
      </c>
      <c r="CR124" s="118" t="str">
        <f t="shared" si="54"/>
        <v/>
      </c>
      <c r="CS124" s="118" t="str">
        <f t="shared" si="54"/>
        <v/>
      </c>
      <c r="CT124" s="118" t="str">
        <f t="shared" si="54"/>
        <v/>
      </c>
      <c r="CU124" s="118" t="str">
        <f t="shared" si="54"/>
        <v/>
      </c>
      <c r="CV124" s="118" t="str">
        <f t="shared" si="54"/>
        <v/>
      </c>
      <c r="CW124" s="118" t="str">
        <f t="shared" si="54"/>
        <v/>
      </c>
      <c r="CX124" s="118" t="str">
        <f t="shared" si="54"/>
        <v/>
      </c>
      <c r="CY124" s="118" t="str">
        <f t="shared" si="54"/>
        <v/>
      </c>
      <c r="CZ124" s="118" t="str">
        <f t="shared" si="54"/>
        <v/>
      </c>
      <c r="DA124" s="118" t="str">
        <f t="shared" si="54"/>
        <v/>
      </c>
      <c r="DB124" s="118" t="str">
        <f t="shared" si="54"/>
        <v/>
      </c>
      <c r="DC124" s="118" t="str">
        <f t="shared" si="54"/>
        <v/>
      </c>
      <c r="DD124" s="118" t="str">
        <f t="shared" si="54"/>
        <v/>
      </c>
      <c r="DE124" s="118" t="str">
        <f t="shared" si="54"/>
        <v/>
      </c>
      <c r="DF124" s="118" t="str">
        <f t="shared" si="52"/>
        <v/>
      </c>
      <c r="DG124" s="118" t="str">
        <f t="shared" si="42"/>
        <v/>
      </c>
      <c r="DH124" s="118" t="str">
        <f t="shared" si="42"/>
        <v/>
      </c>
      <c r="DI124" s="118" t="str">
        <f t="shared" si="42"/>
        <v/>
      </c>
      <c r="DJ124" s="118" t="str">
        <f t="shared" si="42"/>
        <v/>
      </c>
      <c r="DK124" s="118" t="str">
        <f t="shared" si="42"/>
        <v/>
      </c>
      <c r="DL124" s="118" t="str">
        <f t="shared" si="42"/>
        <v/>
      </c>
      <c r="DM124" s="118" t="str">
        <f t="shared" si="42"/>
        <v/>
      </c>
      <c r="DN124" s="118" t="str">
        <f t="shared" si="42"/>
        <v/>
      </c>
      <c r="DO124" s="118" t="str">
        <f t="shared" si="42"/>
        <v/>
      </c>
      <c r="DP124" s="397" t="str">
        <f t="shared" si="44"/>
        <v/>
      </c>
      <c r="DQ124" s="397" t="str">
        <f t="shared" si="45"/>
        <v/>
      </c>
    </row>
    <row r="125" spans="2:121" s="397" customFormat="1" hidden="1" x14ac:dyDescent="0.15">
      <c r="B125" s="12"/>
      <c r="BB125" s="369"/>
      <c r="BC125" s="369"/>
      <c r="BD125" s="369"/>
      <c r="BE125" s="369"/>
      <c r="BF125" s="369"/>
      <c r="CJ125" s="217"/>
      <c r="CK125" s="217"/>
      <c r="CL125" s="217"/>
      <c r="CM125" s="217"/>
      <c r="CN125" s="217"/>
      <c r="CO125" s="217" t="s">
        <v>37</v>
      </c>
      <c r="CP125" s="217"/>
      <c r="CQ125" s="118">
        <v>1</v>
      </c>
      <c r="CR125" s="118">
        <v>2</v>
      </c>
      <c r="CS125" s="118">
        <v>3</v>
      </c>
      <c r="CT125" s="118">
        <v>4</v>
      </c>
      <c r="CU125" s="118">
        <v>5</v>
      </c>
      <c r="CV125" s="118">
        <v>6</v>
      </c>
      <c r="CW125" s="118">
        <v>7</v>
      </c>
      <c r="CX125" s="118">
        <v>8</v>
      </c>
      <c r="CY125" s="118">
        <v>9</v>
      </c>
      <c r="CZ125" s="118">
        <v>10</v>
      </c>
      <c r="DA125" s="118">
        <v>11</v>
      </c>
      <c r="DB125" s="118">
        <v>12</v>
      </c>
      <c r="DC125" s="118">
        <v>13</v>
      </c>
      <c r="DD125" s="118">
        <v>14</v>
      </c>
      <c r="DE125" s="118">
        <v>15</v>
      </c>
      <c r="DF125" s="118">
        <v>16</v>
      </c>
      <c r="DG125" s="118">
        <v>17</v>
      </c>
      <c r="DH125" s="118">
        <v>18</v>
      </c>
      <c r="DI125" s="118">
        <v>19</v>
      </c>
      <c r="DJ125" s="118">
        <v>20</v>
      </c>
      <c r="DK125" s="118">
        <v>21</v>
      </c>
      <c r="DL125" s="118">
        <v>22</v>
      </c>
      <c r="DM125" s="118">
        <v>23</v>
      </c>
      <c r="DN125" s="118">
        <v>24</v>
      </c>
      <c r="DO125" s="118"/>
      <c r="DP125" s="397" t="s">
        <v>319</v>
      </c>
    </row>
    <row r="126" spans="2:121" s="397" customFormat="1" hidden="1" x14ac:dyDescent="0.15">
      <c r="B126" s="12"/>
      <c r="BB126" s="369"/>
      <c r="BC126" s="369"/>
      <c r="BD126" s="369"/>
      <c r="BE126" s="369"/>
      <c r="BF126" s="369"/>
      <c r="CJ126" s="217"/>
      <c r="CK126" s="217"/>
      <c r="CL126" s="217"/>
      <c r="CM126" s="217"/>
      <c r="CN126" s="217"/>
      <c r="CO126" s="217"/>
      <c r="CP126" s="217"/>
      <c r="CQ126" s="217"/>
      <c r="CR126" s="217"/>
      <c r="CS126" s="217"/>
      <c r="CT126" s="217"/>
      <c r="CU126" s="217"/>
      <c r="CV126" s="217"/>
      <c r="CW126" s="217"/>
      <c r="CX126" s="217"/>
      <c r="CY126" s="217"/>
      <c r="CZ126" s="217"/>
      <c r="DA126" s="217"/>
      <c r="DB126" s="217"/>
      <c r="DC126" s="217"/>
      <c r="DD126" s="217"/>
      <c r="DE126" s="217"/>
      <c r="DF126" s="217"/>
      <c r="DG126" s="217"/>
      <c r="DH126" s="217"/>
      <c r="DI126" s="217"/>
      <c r="DJ126" s="217"/>
      <c r="DK126" s="217"/>
      <c r="DL126" s="217"/>
      <c r="DM126" s="217"/>
      <c r="DN126" s="217"/>
      <c r="DO126" s="217"/>
    </row>
    <row r="127" spans="2:121" s="397" customFormat="1" ht="14.25" hidden="1" x14ac:dyDescent="0.15">
      <c r="B127" s="12"/>
      <c r="BB127" s="369"/>
      <c r="BC127" s="369"/>
      <c r="BD127" s="369"/>
      <c r="BE127" s="369"/>
      <c r="BF127" s="369"/>
      <c r="CJ127" s="24"/>
      <c r="CK127" s="25"/>
      <c r="CL127" s="217"/>
      <c r="CM127" s="217"/>
      <c r="CN127" s="217"/>
      <c r="CO127" s="217"/>
      <c r="CP127" s="217"/>
      <c r="CQ127" s="217"/>
      <c r="CR127" s="217"/>
      <c r="CS127" s="217"/>
      <c r="CT127" s="217"/>
      <c r="CU127" s="217"/>
      <c r="CV127" s="217"/>
      <c r="CW127" s="217"/>
      <c r="CX127" s="217"/>
      <c r="CY127" s="217"/>
      <c r="CZ127" s="217"/>
      <c r="DA127" s="217"/>
      <c r="DB127" s="217"/>
      <c r="DC127" s="217"/>
      <c r="DD127" s="217"/>
      <c r="DE127" s="217"/>
      <c r="DF127" s="217"/>
      <c r="DG127" s="217"/>
      <c r="DH127" s="217"/>
      <c r="DI127" s="217"/>
      <c r="DJ127" s="217"/>
      <c r="DK127" s="217"/>
      <c r="DL127" s="217"/>
      <c r="DM127" s="217"/>
      <c r="DN127" s="217"/>
      <c r="DO127" s="217"/>
    </row>
    <row r="128" spans="2:121" s="397" customFormat="1" ht="14.25" hidden="1" x14ac:dyDescent="0.15">
      <c r="B128" s="68"/>
      <c r="BB128" s="369"/>
      <c r="BC128" s="369"/>
      <c r="BD128" s="369"/>
      <c r="BE128" s="369"/>
      <c r="BF128" s="369"/>
      <c r="CJ128" s="24"/>
      <c r="CK128" s="25"/>
      <c r="CL128" s="217"/>
      <c r="CM128" s="217"/>
      <c r="CN128" s="217"/>
      <c r="CO128" s="217"/>
      <c r="CP128" s="217"/>
      <c r="CQ128" s="217"/>
      <c r="CR128" s="217"/>
      <c r="CS128" s="217"/>
      <c r="CT128" s="217"/>
      <c r="CU128" s="217"/>
      <c r="CV128" s="217"/>
      <c r="CW128" s="217"/>
      <c r="CX128" s="217"/>
      <c r="CY128" s="217"/>
      <c r="CZ128" s="217"/>
      <c r="DA128" s="217"/>
      <c r="DB128" s="217"/>
      <c r="DC128" s="217"/>
      <c r="DD128" s="217"/>
      <c r="DE128" s="217"/>
      <c r="DF128" s="217"/>
      <c r="DG128" s="217"/>
      <c r="DH128" s="217"/>
      <c r="DI128" s="217"/>
      <c r="DJ128" s="217"/>
      <c r="DK128" s="217"/>
      <c r="DL128" s="217"/>
      <c r="DM128" s="217"/>
      <c r="DN128" s="217"/>
      <c r="DO128" s="217"/>
    </row>
    <row r="129" spans="2:119" s="397" customFormat="1" ht="14.25" hidden="1" x14ac:dyDescent="0.15">
      <c r="B129" s="26"/>
      <c r="BB129" s="369"/>
      <c r="BC129" s="369"/>
      <c r="BD129" s="369"/>
      <c r="BE129" s="369"/>
      <c r="BF129" s="369"/>
      <c r="CJ129" s="24"/>
      <c r="CK129" s="25"/>
      <c r="CQ129" s="217"/>
      <c r="CR129" s="217"/>
      <c r="CS129" s="217"/>
      <c r="CT129" s="217"/>
      <c r="CU129" s="217"/>
      <c r="CV129" s="217"/>
      <c r="CW129" s="217"/>
      <c r="CX129" s="217"/>
      <c r="CY129" s="217"/>
      <c r="CZ129" s="217"/>
      <c r="DA129" s="217"/>
      <c r="DB129" s="217"/>
      <c r="DC129" s="217"/>
      <c r="DD129" s="217"/>
      <c r="DE129" s="217"/>
      <c r="DF129" s="217"/>
      <c r="DG129" s="217"/>
      <c r="DH129" s="217"/>
      <c r="DI129" s="217"/>
      <c r="DJ129" s="217"/>
      <c r="DK129" s="217"/>
      <c r="DL129" s="217"/>
      <c r="DM129" s="217"/>
      <c r="DN129" s="217"/>
      <c r="DO129" s="217"/>
    </row>
    <row r="130" spans="2:119" s="397" customFormat="1" ht="14.25" hidden="1" x14ac:dyDescent="0.15">
      <c r="B130" s="171"/>
      <c r="R130" s="116"/>
      <c r="S130" s="116"/>
      <c r="BB130" s="369"/>
      <c r="BC130" s="369"/>
      <c r="BD130" s="369"/>
      <c r="BE130" s="369"/>
      <c r="BF130" s="369"/>
      <c r="CJ130" s="24"/>
      <c r="CK130" s="25"/>
      <c r="CQ130" s="217"/>
      <c r="CR130" s="217"/>
      <c r="CS130" s="217"/>
      <c r="CT130" s="217"/>
      <c r="CU130" s="217"/>
      <c r="CV130" s="217"/>
      <c r="CW130" s="217"/>
      <c r="CX130" s="217"/>
      <c r="CY130" s="217"/>
      <c r="CZ130" s="217"/>
      <c r="DA130" s="217"/>
      <c r="DB130" s="217"/>
      <c r="DC130" s="217"/>
      <c r="DD130" s="217"/>
      <c r="DE130" s="217"/>
      <c r="DF130" s="217"/>
      <c r="DG130" s="217"/>
      <c r="DH130" s="217"/>
      <c r="DI130" s="217"/>
      <c r="DJ130" s="217"/>
      <c r="DK130" s="217"/>
      <c r="DL130" s="217"/>
      <c r="DM130" s="217"/>
      <c r="DN130" s="217"/>
      <c r="DO130" s="217"/>
    </row>
    <row r="131" spans="2:119" s="397" customFormat="1" ht="14.25" x14ac:dyDescent="0.15">
      <c r="B131" s="171"/>
      <c r="C131" s="12"/>
      <c r="D131" s="12"/>
      <c r="E131" s="12"/>
      <c r="F131" s="12"/>
      <c r="G131" s="12"/>
      <c r="H131" s="12"/>
      <c r="I131" s="12"/>
      <c r="J131" s="12"/>
      <c r="K131" s="12"/>
      <c r="L131" s="12"/>
      <c r="M131" s="12"/>
      <c r="N131" s="12"/>
      <c r="O131" s="12"/>
      <c r="R131" s="116"/>
      <c r="S131" s="116"/>
      <c r="BB131" s="369"/>
      <c r="BC131" s="369"/>
      <c r="BD131" s="369"/>
      <c r="BE131" s="369"/>
      <c r="BF131" s="369"/>
      <c r="CJ131" s="24"/>
      <c r="CK131" s="25"/>
      <c r="CQ131" s="217"/>
      <c r="CR131" s="217"/>
      <c r="CS131" s="217"/>
      <c r="CT131" s="217"/>
      <c r="CU131" s="217"/>
      <c r="CV131" s="217"/>
      <c r="CW131" s="217"/>
      <c r="CX131" s="217"/>
      <c r="CY131" s="217"/>
      <c r="CZ131" s="217"/>
      <c r="DA131" s="217"/>
      <c r="DB131" s="217"/>
      <c r="DC131" s="217"/>
      <c r="DD131" s="217"/>
      <c r="DE131" s="217"/>
      <c r="DF131" s="217"/>
      <c r="DG131" s="217"/>
      <c r="DH131" s="217"/>
      <c r="DI131" s="217"/>
      <c r="DJ131" s="217"/>
      <c r="DK131" s="217"/>
      <c r="DL131" s="217"/>
      <c r="DM131" s="217"/>
      <c r="DN131" s="217"/>
      <c r="DO131" s="217"/>
    </row>
    <row r="132" spans="2:119" s="397" customFormat="1" ht="32.25" x14ac:dyDescent="0.15">
      <c r="B132" s="171"/>
      <c r="C132" s="12"/>
      <c r="D132" s="12"/>
      <c r="E132" s="12"/>
      <c r="F132" s="12"/>
      <c r="G132" s="12"/>
      <c r="H132" s="12"/>
      <c r="I132" s="12"/>
      <c r="J132" s="12"/>
      <c r="K132" s="12"/>
      <c r="L132" s="12"/>
      <c r="M132" s="12"/>
      <c r="N132" s="12"/>
      <c r="O132" s="12"/>
      <c r="R132" s="116"/>
      <c r="S132" s="116"/>
      <c r="T132" s="118"/>
      <c r="U132" s="168"/>
      <c r="V132" s="168"/>
      <c r="W132" s="168"/>
      <c r="X132" s="168"/>
      <c r="Y132" s="168"/>
      <c r="Z132" s="118"/>
      <c r="AA132" s="169"/>
      <c r="AB132" s="169"/>
      <c r="AC132" s="169"/>
      <c r="AD132" s="116"/>
      <c r="AE132" s="169"/>
      <c r="AF132" s="169"/>
      <c r="AG132" s="169"/>
      <c r="AH132" s="169"/>
      <c r="AI132" s="169"/>
      <c r="AJ132" s="116"/>
      <c r="AK132" s="169"/>
      <c r="AL132" s="169"/>
      <c r="AM132" s="169"/>
      <c r="AN132" s="169"/>
      <c r="AO132" s="169"/>
      <c r="AP132" s="170"/>
      <c r="BB132" s="369"/>
      <c r="BC132" s="369"/>
      <c r="BD132" s="369"/>
      <c r="BE132" s="369"/>
      <c r="BF132" s="369"/>
      <c r="CJ132" s="24"/>
      <c r="CK132" s="25"/>
      <c r="CQ132" s="217"/>
      <c r="CR132" s="217"/>
      <c r="CS132" s="217"/>
      <c r="CT132" s="217"/>
      <c r="CU132" s="217"/>
      <c r="CV132" s="217"/>
      <c r="CW132" s="217"/>
      <c r="CX132" s="217"/>
      <c r="CY132" s="217"/>
      <c r="CZ132" s="217"/>
      <c r="DA132" s="217"/>
      <c r="DB132" s="217"/>
      <c r="DC132" s="217"/>
      <c r="DD132" s="217"/>
      <c r="DE132" s="217"/>
      <c r="DF132" s="217"/>
      <c r="DG132" s="217"/>
      <c r="DH132" s="217"/>
      <c r="DI132" s="217"/>
      <c r="DJ132" s="217"/>
      <c r="DK132" s="217"/>
      <c r="DL132" s="217"/>
      <c r="DM132" s="217"/>
      <c r="DN132" s="217"/>
      <c r="DO132" s="217"/>
    </row>
    <row r="133" spans="2:119" s="397" customFormat="1" ht="32.25" x14ac:dyDescent="0.15">
      <c r="C133" s="12"/>
      <c r="D133" s="12"/>
      <c r="E133" s="12"/>
      <c r="F133" s="12"/>
      <c r="G133" s="12"/>
      <c r="H133" s="12"/>
      <c r="I133" s="12"/>
      <c r="J133" s="12"/>
      <c r="K133" s="12"/>
      <c r="L133" s="38"/>
      <c r="M133" s="38"/>
      <c r="N133" s="227"/>
      <c r="O133" s="217"/>
      <c r="P133" s="407"/>
      <c r="Q133" s="407"/>
      <c r="R133" s="116"/>
      <c r="S133" s="116"/>
      <c r="T133" s="118"/>
      <c r="U133" s="168"/>
      <c r="V133" s="168"/>
      <c r="W133" s="168"/>
      <c r="X133" s="168"/>
      <c r="Y133" s="168"/>
      <c r="Z133" s="118"/>
      <c r="AA133" s="169"/>
      <c r="AB133" s="169"/>
      <c r="AC133" s="169"/>
      <c r="AD133" s="116"/>
      <c r="AE133" s="169"/>
      <c r="AF133" s="169"/>
      <c r="AG133" s="169"/>
      <c r="AH133" s="169"/>
      <c r="AI133" s="169"/>
      <c r="AJ133" s="116"/>
      <c r="AK133" s="169"/>
      <c r="AL133" s="169"/>
      <c r="AM133" s="169"/>
      <c r="AN133" s="169"/>
      <c r="AO133" s="169"/>
      <c r="AP133" s="170"/>
      <c r="BB133" s="369"/>
      <c r="BC133" s="369"/>
      <c r="BD133" s="369"/>
      <c r="BE133" s="369"/>
      <c r="BF133" s="369"/>
      <c r="CJ133" s="24"/>
      <c r="CK133" s="25"/>
      <c r="CQ133" s="217"/>
      <c r="CR133" s="217"/>
      <c r="CS133" s="217"/>
      <c r="CT133" s="217"/>
      <c r="CU133" s="217"/>
      <c r="CV133" s="217"/>
      <c r="CW133" s="217"/>
      <c r="CX133" s="217"/>
      <c r="CY133" s="217"/>
      <c r="CZ133" s="217"/>
      <c r="DA133" s="217"/>
      <c r="DB133" s="217"/>
      <c r="DC133" s="217"/>
      <c r="DD133" s="217"/>
      <c r="DE133" s="217"/>
      <c r="DF133" s="217"/>
      <c r="DG133" s="217"/>
      <c r="DH133" s="217"/>
      <c r="DI133" s="217"/>
      <c r="DJ133" s="217"/>
      <c r="DK133" s="217"/>
      <c r="DL133" s="217"/>
      <c r="DM133" s="217"/>
      <c r="DN133" s="217"/>
      <c r="DO133" s="217"/>
    </row>
    <row r="134" spans="2:119" s="397" customFormat="1" ht="14.25" x14ac:dyDescent="0.15">
      <c r="BB134" s="369"/>
      <c r="BC134" s="369"/>
      <c r="BD134" s="369"/>
      <c r="BE134" s="369"/>
      <c r="BF134" s="369"/>
      <c r="CJ134" s="24"/>
      <c r="CK134" s="25"/>
      <c r="CQ134" s="217"/>
      <c r="CR134" s="217"/>
      <c r="CS134" s="217"/>
      <c r="CT134" s="217"/>
      <c r="CU134" s="217"/>
      <c r="CV134" s="217"/>
      <c r="CW134" s="217"/>
      <c r="CX134" s="217"/>
      <c r="CY134" s="217"/>
      <c r="CZ134" s="217"/>
      <c r="DA134" s="217"/>
      <c r="DB134" s="217"/>
      <c r="DC134" s="217"/>
      <c r="DD134" s="217"/>
      <c r="DE134" s="217"/>
      <c r="DF134" s="217"/>
      <c r="DG134" s="217"/>
      <c r="DH134" s="217"/>
      <c r="DI134" s="217"/>
      <c r="DJ134" s="217"/>
      <c r="DK134" s="217"/>
      <c r="DL134" s="217"/>
      <c r="DM134" s="217"/>
      <c r="DN134" s="217"/>
      <c r="DO134" s="217"/>
    </row>
    <row r="135" spans="2:119" s="397"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69"/>
      <c r="BC135" s="369"/>
      <c r="BD135" s="369"/>
      <c r="BE135" s="369"/>
      <c r="BF135" s="369"/>
      <c r="CJ135" s="24"/>
      <c r="CK135" s="25"/>
      <c r="CQ135" s="217"/>
      <c r="CR135" s="217"/>
      <c r="CS135" s="217"/>
      <c r="CT135" s="217"/>
      <c r="CU135" s="217"/>
      <c r="CV135" s="217"/>
      <c r="CW135" s="217"/>
      <c r="CX135" s="217"/>
      <c r="CY135" s="217"/>
      <c r="CZ135" s="217"/>
      <c r="DA135" s="217"/>
      <c r="DB135" s="217"/>
      <c r="DC135" s="217"/>
      <c r="DD135" s="217"/>
      <c r="DE135" s="217"/>
      <c r="DF135" s="217"/>
      <c r="DG135" s="217"/>
      <c r="DH135" s="217"/>
      <c r="DI135" s="217"/>
      <c r="DJ135" s="217"/>
      <c r="DK135" s="217"/>
      <c r="DL135" s="217"/>
      <c r="DM135" s="217"/>
      <c r="DN135" s="217"/>
      <c r="DO135" s="217"/>
    </row>
    <row r="136" spans="2:119" s="397" customFormat="1" ht="17.25" x14ac:dyDescent="0.15">
      <c r="C136" s="26"/>
      <c r="D136" s="26"/>
      <c r="E136" s="26"/>
      <c r="F136" s="122"/>
      <c r="G136" s="122"/>
      <c r="H136" s="122"/>
      <c r="I136" s="122"/>
      <c r="J136" s="122"/>
      <c r="K136" s="122"/>
      <c r="L136" s="122"/>
      <c r="M136" s="122"/>
      <c r="N136" s="122"/>
      <c r="O136" s="122"/>
      <c r="P136" s="122"/>
      <c r="Q136" s="122"/>
      <c r="S136" s="26"/>
      <c r="T136" s="26"/>
      <c r="U136" s="26"/>
      <c r="V136" s="26"/>
      <c r="W136" s="406"/>
      <c r="Y136" s="26"/>
      <c r="Z136" s="26"/>
      <c r="AA136" s="26"/>
      <c r="AB136" s="26"/>
      <c r="AC136" s="123"/>
      <c r="AD136" s="123"/>
      <c r="AE136" s="123"/>
      <c r="AF136" s="123"/>
      <c r="AG136" s="123"/>
      <c r="AH136" s="123"/>
      <c r="AI136" s="123"/>
      <c r="AJ136" s="123"/>
      <c r="AK136" s="123"/>
      <c r="AL136" s="123"/>
      <c r="AM136" s="123"/>
      <c r="AN136" s="123"/>
      <c r="AO136" s="123"/>
      <c r="BB136" s="369"/>
      <c r="BC136" s="369"/>
      <c r="BD136" s="369"/>
      <c r="BE136" s="369"/>
      <c r="BF136" s="369"/>
      <c r="CJ136" s="24"/>
      <c r="CK136" s="25"/>
      <c r="CQ136" s="217"/>
      <c r="CR136" s="217"/>
      <c r="CS136" s="217"/>
      <c r="CT136" s="217"/>
      <c r="CU136" s="217"/>
      <c r="CV136" s="217"/>
      <c r="CW136" s="217"/>
      <c r="CX136" s="217"/>
      <c r="CY136" s="217"/>
      <c r="CZ136" s="217"/>
      <c r="DA136" s="217"/>
      <c r="DB136" s="217"/>
      <c r="DC136" s="217"/>
      <c r="DD136" s="217"/>
      <c r="DE136" s="217"/>
      <c r="DF136" s="217"/>
      <c r="DG136" s="217"/>
      <c r="DH136" s="217"/>
      <c r="DI136" s="217"/>
      <c r="DJ136" s="217"/>
      <c r="DK136" s="217"/>
      <c r="DL136" s="217"/>
      <c r="DM136" s="217"/>
      <c r="DN136" s="217"/>
      <c r="DO136" s="217"/>
    </row>
    <row r="137" spans="2:119" s="397" customFormat="1" ht="14.25" x14ac:dyDescent="0.15">
      <c r="C137" s="171"/>
      <c r="D137" s="171"/>
      <c r="E137" s="171"/>
      <c r="F137" s="171"/>
      <c r="G137" s="171"/>
      <c r="H137" s="171"/>
      <c r="I137" s="171"/>
      <c r="K137" s="408"/>
      <c r="L137" s="408"/>
      <c r="M137" s="408"/>
      <c r="N137" s="408"/>
      <c r="O137" s="408"/>
      <c r="P137" s="408"/>
      <c r="Q137" s="408"/>
      <c r="R137" s="408"/>
      <c r="S137" s="408"/>
      <c r="T137" s="408"/>
      <c r="U137" s="408"/>
      <c r="V137" s="408"/>
      <c r="W137" s="408"/>
      <c r="X137" s="408"/>
      <c r="Y137" s="408"/>
      <c r="Z137" s="408"/>
      <c r="AA137" s="408"/>
      <c r="AB137" s="408"/>
      <c r="AC137" s="408"/>
      <c r="AD137" s="408"/>
      <c r="AE137" s="408"/>
      <c r="AF137" s="408"/>
      <c r="AG137" s="408"/>
      <c r="AH137" s="408"/>
      <c r="AI137" s="409"/>
      <c r="AJ137" s="116"/>
      <c r="AK137" s="116"/>
      <c r="AL137" s="116"/>
      <c r="AM137" s="116"/>
      <c r="AN137" s="116"/>
      <c r="AO137" s="116"/>
      <c r="BB137" s="369"/>
      <c r="BC137" s="369"/>
      <c r="BD137" s="369"/>
      <c r="BE137" s="369"/>
      <c r="BF137" s="369"/>
      <c r="CJ137" s="24"/>
      <c r="CK137" s="25"/>
      <c r="CQ137" s="217"/>
      <c r="CR137" s="217"/>
      <c r="CS137" s="217"/>
      <c r="CT137" s="217"/>
      <c r="CU137" s="217"/>
      <c r="CV137" s="217"/>
      <c r="CW137" s="217"/>
      <c r="CX137" s="217"/>
      <c r="CY137" s="217"/>
      <c r="CZ137" s="217"/>
      <c r="DA137" s="217"/>
      <c r="DB137" s="217"/>
      <c r="DC137" s="217"/>
      <c r="DD137" s="217"/>
      <c r="DE137" s="217"/>
      <c r="DF137" s="217"/>
      <c r="DG137" s="217"/>
      <c r="DH137" s="217"/>
      <c r="DI137" s="217"/>
      <c r="DJ137" s="217"/>
      <c r="DK137" s="217"/>
      <c r="DL137" s="217"/>
      <c r="DM137" s="217"/>
      <c r="DN137" s="217"/>
      <c r="DO137" s="217"/>
    </row>
    <row r="138" spans="2:119" s="397" customFormat="1" ht="14.25" x14ac:dyDescent="0.15">
      <c r="C138" s="171"/>
      <c r="D138" s="172"/>
      <c r="E138" s="172"/>
      <c r="F138" s="171"/>
      <c r="G138" s="171"/>
      <c r="H138" s="171"/>
      <c r="I138" s="171"/>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69"/>
      <c r="BC138" s="369"/>
      <c r="BD138" s="369"/>
      <c r="BE138" s="369"/>
      <c r="BF138" s="369"/>
      <c r="CJ138" s="24"/>
      <c r="CK138" s="25"/>
      <c r="CQ138" s="217"/>
      <c r="CR138" s="217"/>
      <c r="CS138" s="217"/>
      <c r="CT138" s="217"/>
      <c r="CU138" s="217"/>
      <c r="CV138" s="217"/>
      <c r="CW138" s="217"/>
      <c r="CX138" s="217"/>
      <c r="CY138" s="217"/>
      <c r="CZ138" s="217"/>
      <c r="DA138" s="217"/>
      <c r="DB138" s="217"/>
      <c r="DC138" s="217"/>
      <c r="DD138" s="217"/>
      <c r="DE138" s="217"/>
      <c r="DF138" s="217"/>
      <c r="DG138" s="217"/>
      <c r="DH138" s="217"/>
      <c r="DI138" s="217"/>
      <c r="DJ138" s="217"/>
      <c r="DK138" s="217"/>
      <c r="DL138" s="217"/>
      <c r="DM138" s="217"/>
      <c r="DN138" s="217"/>
      <c r="DO138" s="217"/>
    </row>
    <row r="139" spans="2:119" s="397" customFormat="1" ht="14.25" x14ac:dyDescent="0.15">
      <c r="C139" s="171"/>
      <c r="D139" s="172"/>
      <c r="E139" s="172"/>
      <c r="F139" s="171"/>
      <c r="G139" s="171"/>
      <c r="H139" s="171"/>
      <c r="I139" s="171"/>
      <c r="J139" s="12"/>
      <c r="AI139" s="12"/>
      <c r="AP139" s="12"/>
      <c r="BB139" s="369"/>
      <c r="BC139" s="369"/>
      <c r="BD139" s="369"/>
      <c r="BE139" s="369"/>
      <c r="BF139" s="369"/>
      <c r="CJ139" s="24"/>
      <c r="CK139" s="25"/>
      <c r="CQ139" s="217"/>
      <c r="CR139" s="217"/>
      <c r="CS139" s="217"/>
      <c r="CT139" s="217"/>
      <c r="CU139" s="217"/>
      <c r="CV139" s="217"/>
      <c r="CW139" s="217"/>
      <c r="CX139" s="217"/>
      <c r="CY139" s="217"/>
      <c r="CZ139" s="217"/>
      <c r="DA139" s="217"/>
      <c r="DB139" s="217"/>
      <c r="DC139" s="217"/>
      <c r="DD139" s="217"/>
      <c r="DE139" s="217"/>
      <c r="DF139" s="217"/>
      <c r="DG139" s="217"/>
      <c r="DH139" s="217"/>
      <c r="DI139" s="217"/>
      <c r="DJ139" s="217"/>
      <c r="DK139" s="217"/>
      <c r="DL139" s="217"/>
      <c r="DM139" s="217"/>
      <c r="DN139" s="217"/>
      <c r="DO139" s="217"/>
    </row>
    <row r="140" spans="2:119" s="397" customFormat="1" ht="14.25" x14ac:dyDescent="0.15">
      <c r="J140" s="12"/>
      <c r="AI140" s="12"/>
      <c r="AJ140" s="12"/>
      <c r="AK140" s="12"/>
      <c r="AL140" s="12"/>
      <c r="AM140" s="12"/>
      <c r="AN140" s="12"/>
      <c r="AO140" s="12"/>
      <c r="BB140" s="369"/>
      <c r="BC140" s="369"/>
      <c r="BD140" s="369"/>
      <c r="BE140" s="369"/>
      <c r="BF140" s="369"/>
      <c r="CJ140" s="24"/>
      <c r="CK140" s="25"/>
      <c r="CQ140" s="217"/>
      <c r="CR140" s="217"/>
      <c r="CS140" s="217"/>
      <c r="CT140" s="217"/>
      <c r="CU140" s="217"/>
      <c r="CV140" s="217"/>
      <c r="CW140" s="217"/>
      <c r="CX140" s="217"/>
      <c r="CY140" s="217"/>
      <c r="CZ140" s="217"/>
      <c r="DA140" s="217"/>
      <c r="DB140" s="217"/>
      <c r="DC140" s="217"/>
      <c r="DD140" s="217"/>
      <c r="DE140" s="217"/>
      <c r="DF140" s="217"/>
      <c r="DG140" s="217"/>
      <c r="DH140" s="217"/>
      <c r="DI140" s="217"/>
      <c r="DJ140" s="217"/>
      <c r="DK140" s="217"/>
      <c r="DL140" s="217"/>
      <c r="DM140" s="217"/>
      <c r="DN140" s="217"/>
      <c r="DO140" s="217"/>
    </row>
    <row r="141" spans="2:119" s="397" customFormat="1" ht="14.25" x14ac:dyDescent="0.15">
      <c r="BB141" s="369"/>
      <c r="BC141" s="369"/>
      <c r="BD141" s="369"/>
      <c r="BE141" s="369"/>
      <c r="BF141" s="369"/>
      <c r="CJ141" s="24"/>
      <c r="CK141" s="25"/>
      <c r="CQ141" s="217"/>
      <c r="CR141" s="217"/>
      <c r="CS141" s="217"/>
      <c r="CT141" s="217"/>
      <c r="CU141" s="217"/>
      <c r="CV141" s="217"/>
      <c r="CW141" s="217"/>
      <c r="CX141" s="217"/>
      <c r="CY141" s="217"/>
      <c r="CZ141" s="217"/>
      <c r="DA141" s="217"/>
      <c r="DB141" s="217"/>
      <c r="DC141" s="217"/>
      <c r="DD141" s="217"/>
      <c r="DE141" s="217"/>
      <c r="DF141" s="217"/>
      <c r="DG141" s="217"/>
      <c r="DH141" s="217"/>
      <c r="DI141" s="217"/>
      <c r="DJ141" s="217"/>
      <c r="DK141" s="217"/>
      <c r="DL141" s="217"/>
      <c r="DM141" s="217"/>
      <c r="DN141" s="217"/>
      <c r="DO141" s="217"/>
    </row>
    <row r="142" spans="2:119" s="397" customFormat="1" ht="14.25" x14ac:dyDescent="0.15">
      <c r="BB142" s="369"/>
      <c r="BC142" s="369"/>
      <c r="BD142" s="369"/>
      <c r="BE142" s="369"/>
      <c r="BF142" s="369"/>
      <c r="CJ142" s="24"/>
      <c r="CK142" s="25"/>
      <c r="CQ142" s="217"/>
      <c r="CR142" s="217"/>
      <c r="CS142" s="217"/>
      <c r="CT142" s="217"/>
      <c r="CU142" s="217"/>
      <c r="CV142" s="217"/>
      <c r="CW142" s="217"/>
      <c r="CX142" s="217"/>
      <c r="CY142" s="217"/>
      <c r="CZ142" s="217"/>
      <c r="DA142" s="217"/>
      <c r="DB142" s="217"/>
      <c r="DC142" s="217"/>
      <c r="DD142" s="217"/>
      <c r="DE142" s="217"/>
      <c r="DF142" s="217"/>
      <c r="DG142" s="217"/>
      <c r="DH142" s="217"/>
      <c r="DI142" s="217"/>
      <c r="DJ142" s="217"/>
      <c r="DK142" s="217"/>
      <c r="DL142" s="217"/>
      <c r="DM142" s="217"/>
      <c r="DN142" s="217"/>
      <c r="DO142" s="217"/>
    </row>
    <row r="143" spans="2:119" s="397" customFormat="1" ht="14.25" x14ac:dyDescent="0.15">
      <c r="BB143" s="369"/>
      <c r="BC143" s="369"/>
      <c r="BD143" s="369"/>
      <c r="BE143" s="369"/>
      <c r="BF143" s="369"/>
      <c r="CJ143" s="24"/>
      <c r="CK143" s="25"/>
      <c r="CQ143" s="217"/>
      <c r="CR143" s="217"/>
      <c r="CS143" s="217"/>
      <c r="CT143" s="217"/>
      <c r="CU143" s="217"/>
      <c r="CV143" s="217"/>
      <c r="CW143" s="217"/>
      <c r="CX143" s="217"/>
      <c r="CY143" s="217"/>
      <c r="CZ143" s="217"/>
      <c r="DA143" s="217"/>
      <c r="DB143" s="217"/>
      <c r="DC143" s="217"/>
      <c r="DD143" s="217"/>
      <c r="DE143" s="217"/>
      <c r="DF143" s="217"/>
      <c r="DG143" s="217"/>
      <c r="DH143" s="217"/>
      <c r="DI143" s="217"/>
      <c r="DJ143" s="217"/>
      <c r="DK143" s="217"/>
      <c r="DL143" s="217"/>
      <c r="DM143" s="217"/>
      <c r="DN143" s="217"/>
      <c r="DO143" s="217"/>
    </row>
    <row r="144" spans="2:119" s="397" customFormat="1" ht="14.25" x14ac:dyDescent="0.15">
      <c r="BB144" s="369"/>
      <c r="BC144" s="369"/>
      <c r="BD144" s="369"/>
      <c r="BE144" s="369"/>
      <c r="BF144" s="369"/>
      <c r="CJ144" s="24"/>
      <c r="CK144" s="25"/>
      <c r="CQ144" s="217"/>
      <c r="CR144" s="217"/>
      <c r="CS144" s="217"/>
      <c r="CT144" s="217"/>
      <c r="CU144" s="217"/>
      <c r="CV144" s="217"/>
      <c r="CW144" s="217"/>
      <c r="CX144" s="217"/>
      <c r="CY144" s="217"/>
      <c r="CZ144" s="217"/>
      <c r="DA144" s="217"/>
      <c r="DB144" s="217"/>
      <c r="DC144" s="217"/>
      <c r="DD144" s="217"/>
      <c r="DE144" s="217"/>
      <c r="DF144" s="217"/>
      <c r="DG144" s="217"/>
      <c r="DH144" s="217"/>
      <c r="DI144" s="217"/>
      <c r="DJ144" s="217"/>
      <c r="DK144" s="217"/>
      <c r="DL144" s="217"/>
      <c r="DM144" s="217"/>
      <c r="DN144" s="217"/>
      <c r="DO144" s="217"/>
    </row>
    <row r="145" spans="10:119" s="397" customFormat="1" ht="14.25" x14ac:dyDescent="0.15">
      <c r="BB145" s="369"/>
      <c r="BC145" s="369"/>
      <c r="BD145" s="369"/>
      <c r="BE145" s="369"/>
      <c r="BF145" s="369"/>
      <c r="CJ145" s="24"/>
      <c r="CK145" s="25"/>
      <c r="CQ145" s="217"/>
      <c r="CR145" s="217"/>
      <c r="CS145" s="217"/>
      <c r="CT145" s="217"/>
      <c r="CU145" s="217"/>
      <c r="CV145" s="217"/>
      <c r="CW145" s="217"/>
      <c r="CX145" s="217"/>
      <c r="CY145" s="217"/>
      <c r="CZ145" s="217"/>
      <c r="DA145" s="217"/>
      <c r="DB145" s="217"/>
      <c r="DC145" s="217"/>
      <c r="DD145" s="217"/>
      <c r="DE145" s="217"/>
      <c r="DF145" s="217"/>
      <c r="DG145" s="217"/>
      <c r="DH145" s="217"/>
      <c r="DI145" s="217"/>
      <c r="DJ145" s="217"/>
      <c r="DK145" s="217"/>
      <c r="DL145" s="217"/>
      <c r="DM145" s="217"/>
      <c r="DN145" s="217"/>
      <c r="DO145" s="217"/>
    </row>
    <row r="146" spans="10:119" s="397" customFormat="1" ht="14.25" x14ac:dyDescent="0.15">
      <c r="BB146" s="369"/>
      <c r="BC146" s="369"/>
      <c r="BD146" s="369"/>
      <c r="BE146" s="369"/>
      <c r="BF146" s="369"/>
      <c r="CJ146" s="24"/>
      <c r="CK146" s="25"/>
      <c r="CQ146" s="217"/>
      <c r="CR146" s="217"/>
      <c r="CS146" s="217"/>
      <c r="CT146" s="217"/>
      <c r="CU146" s="217"/>
      <c r="CV146" s="217"/>
      <c r="CW146" s="217"/>
      <c r="CX146" s="217"/>
      <c r="CY146" s="217"/>
      <c r="CZ146" s="217"/>
      <c r="DA146" s="217"/>
      <c r="DB146" s="217"/>
      <c r="DC146" s="217"/>
      <c r="DD146" s="217"/>
      <c r="DE146" s="217"/>
      <c r="DF146" s="217"/>
      <c r="DG146" s="217"/>
      <c r="DH146" s="217"/>
      <c r="DI146" s="217"/>
      <c r="DJ146" s="217"/>
      <c r="DK146" s="217"/>
      <c r="DL146" s="217"/>
      <c r="DM146" s="217"/>
      <c r="DN146" s="217"/>
      <c r="DO146" s="217"/>
    </row>
    <row r="147" spans="10:119" s="397" customFormat="1" ht="14.25" x14ac:dyDescent="0.15">
      <c r="BB147" s="369"/>
      <c r="BC147" s="369"/>
      <c r="BD147" s="369"/>
      <c r="BE147" s="369"/>
      <c r="BF147" s="369"/>
      <c r="CJ147" s="24"/>
      <c r="CK147" s="25"/>
      <c r="CQ147" s="217"/>
      <c r="CR147" s="217"/>
      <c r="CS147" s="217"/>
      <c r="CT147" s="217"/>
      <c r="CU147" s="217"/>
      <c r="CV147" s="217"/>
      <c r="CW147" s="217"/>
      <c r="CX147" s="217"/>
      <c r="CY147" s="217"/>
      <c r="CZ147" s="217"/>
      <c r="DA147" s="217"/>
      <c r="DB147" s="217"/>
      <c r="DC147" s="217"/>
      <c r="DD147" s="217"/>
      <c r="DE147" s="217"/>
      <c r="DF147" s="217"/>
      <c r="DG147" s="217"/>
      <c r="DH147" s="217"/>
      <c r="DI147" s="217"/>
      <c r="DJ147" s="217"/>
      <c r="DK147" s="217"/>
      <c r="DL147" s="217"/>
      <c r="DM147" s="217"/>
      <c r="DN147" s="217"/>
      <c r="DO147" s="217"/>
    </row>
    <row r="148" spans="10:119" s="397" customFormat="1" ht="14.25" x14ac:dyDescent="0.15">
      <c r="BB148" s="369"/>
      <c r="BC148" s="369"/>
      <c r="BD148" s="369"/>
      <c r="BE148" s="369"/>
      <c r="BF148" s="369"/>
      <c r="CJ148" s="24"/>
      <c r="CK148" s="25"/>
      <c r="CQ148" s="217"/>
      <c r="CR148" s="217"/>
      <c r="CS148" s="217"/>
      <c r="CT148" s="217"/>
      <c r="CU148" s="217"/>
      <c r="CV148" s="217"/>
      <c r="CW148" s="217"/>
      <c r="CX148" s="217"/>
      <c r="CY148" s="217"/>
      <c r="CZ148" s="217"/>
      <c r="DA148" s="217"/>
      <c r="DB148" s="217"/>
      <c r="DC148" s="217"/>
      <c r="DD148" s="217"/>
      <c r="DE148" s="217"/>
      <c r="DF148" s="217"/>
      <c r="DG148" s="217"/>
      <c r="DH148" s="217"/>
      <c r="DI148" s="217"/>
      <c r="DJ148" s="217"/>
      <c r="DK148" s="217"/>
      <c r="DL148" s="217"/>
      <c r="DM148" s="217"/>
      <c r="DN148" s="217"/>
      <c r="DO148" s="217"/>
    </row>
    <row r="149" spans="10:119" s="397" customFormat="1" ht="14.25" x14ac:dyDescent="0.15">
      <c r="BB149" s="369"/>
      <c r="BC149" s="369"/>
      <c r="BD149" s="369"/>
      <c r="BE149" s="369"/>
      <c r="BF149" s="369"/>
      <c r="CJ149" s="24"/>
      <c r="CK149" s="25"/>
      <c r="CQ149" s="217"/>
      <c r="CR149" s="217"/>
      <c r="CS149" s="217"/>
      <c r="CT149" s="217"/>
      <c r="CU149" s="217"/>
      <c r="CV149" s="217"/>
      <c r="CW149" s="217"/>
      <c r="CX149" s="217"/>
      <c r="CY149" s="217"/>
      <c r="CZ149" s="217"/>
      <c r="DA149" s="217"/>
      <c r="DB149" s="217"/>
      <c r="DC149" s="217"/>
      <c r="DD149" s="217"/>
      <c r="DE149" s="217"/>
      <c r="DF149" s="217"/>
      <c r="DG149" s="217"/>
      <c r="DH149" s="217"/>
      <c r="DI149" s="217"/>
      <c r="DJ149" s="217"/>
      <c r="DK149" s="217"/>
      <c r="DL149" s="217"/>
      <c r="DM149" s="217"/>
      <c r="DN149" s="217"/>
      <c r="DO149" s="217"/>
    </row>
    <row r="150" spans="10:119" s="397" customFormat="1" ht="14.25" x14ac:dyDescent="0.15">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c r="AF150" s="118"/>
      <c r="AG150" s="118"/>
      <c r="AH150" s="118"/>
      <c r="AI150" s="118"/>
      <c r="BB150" s="369"/>
      <c r="BC150" s="369"/>
      <c r="BD150" s="369"/>
      <c r="BE150" s="369"/>
      <c r="BF150" s="369"/>
      <c r="CJ150" s="24"/>
      <c r="CK150" s="25"/>
      <c r="CQ150" s="217"/>
      <c r="CR150" s="217"/>
      <c r="CS150" s="217"/>
      <c r="CT150" s="217"/>
      <c r="CU150" s="217"/>
      <c r="CV150" s="217"/>
      <c r="CW150" s="217"/>
      <c r="CX150" s="217"/>
      <c r="CY150" s="217"/>
      <c r="CZ150" s="217"/>
      <c r="DA150" s="217"/>
      <c r="DB150" s="217"/>
      <c r="DC150" s="217"/>
      <c r="DD150" s="217"/>
      <c r="DE150" s="217"/>
      <c r="DF150" s="217"/>
      <c r="DG150" s="217"/>
      <c r="DH150" s="217"/>
      <c r="DI150" s="217"/>
      <c r="DJ150" s="217"/>
      <c r="DK150" s="217"/>
      <c r="DL150" s="217"/>
      <c r="DM150" s="217"/>
      <c r="DN150" s="217"/>
      <c r="DO150" s="217"/>
    </row>
    <row r="151" spans="10:119" s="397" customFormat="1" ht="14.25" x14ac:dyDescent="0.15">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BB151" s="369"/>
      <c r="BC151" s="369"/>
      <c r="BD151" s="369"/>
      <c r="BE151" s="369"/>
      <c r="BF151" s="369"/>
      <c r="CJ151" s="24"/>
      <c r="CK151" s="25"/>
      <c r="CQ151" s="217"/>
      <c r="CR151" s="217"/>
      <c r="CS151" s="217"/>
      <c r="CT151" s="217"/>
      <c r="CU151" s="217"/>
      <c r="CV151" s="217"/>
      <c r="CW151" s="217"/>
      <c r="CX151" s="217"/>
      <c r="CY151" s="217"/>
      <c r="CZ151" s="217"/>
      <c r="DA151" s="217"/>
      <c r="DB151" s="217"/>
      <c r="DC151" s="217"/>
      <c r="DD151" s="217"/>
      <c r="DE151" s="217"/>
      <c r="DF151" s="217"/>
      <c r="DG151" s="217"/>
      <c r="DH151" s="217"/>
      <c r="DI151" s="217"/>
      <c r="DJ151" s="217"/>
      <c r="DK151" s="217"/>
      <c r="DL151" s="217"/>
      <c r="DM151" s="217"/>
      <c r="DN151" s="217"/>
      <c r="DO151" s="217"/>
    </row>
    <row r="152" spans="10:119" s="397" customFormat="1" ht="14.25" x14ac:dyDescent="0.15">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BB152" s="369"/>
      <c r="BC152" s="369"/>
      <c r="BD152" s="369"/>
      <c r="BE152" s="369"/>
      <c r="BF152" s="369"/>
      <c r="CJ152" s="24"/>
      <c r="CK152" s="25"/>
      <c r="CQ152" s="217"/>
      <c r="CR152" s="217"/>
      <c r="CS152" s="217"/>
      <c r="CT152" s="217"/>
      <c r="CU152" s="217"/>
      <c r="CV152" s="217"/>
      <c r="CW152" s="217"/>
      <c r="CX152" s="217"/>
      <c r="CY152" s="217"/>
      <c r="CZ152" s="217"/>
      <c r="DA152" s="217"/>
      <c r="DB152" s="217"/>
      <c r="DC152" s="217"/>
      <c r="DD152" s="217"/>
      <c r="DE152" s="217"/>
      <c r="DF152" s="217"/>
      <c r="DG152" s="217"/>
      <c r="DH152" s="217"/>
      <c r="DI152" s="217"/>
      <c r="DJ152" s="217"/>
      <c r="DK152" s="217"/>
      <c r="DL152" s="217"/>
      <c r="DM152" s="217"/>
      <c r="DN152" s="217"/>
      <c r="DO152" s="217"/>
    </row>
    <row r="153" spans="10:119" s="397" customFormat="1" ht="14.25" x14ac:dyDescent="0.15">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c r="AF153" s="118"/>
      <c r="AG153" s="118"/>
      <c r="AH153" s="118"/>
      <c r="AI153" s="118"/>
      <c r="BB153" s="369"/>
      <c r="BC153" s="369"/>
      <c r="BD153" s="369"/>
      <c r="BE153" s="369"/>
      <c r="BF153" s="369"/>
      <c r="CJ153" s="24"/>
      <c r="CK153" s="25"/>
      <c r="CQ153" s="217"/>
      <c r="CR153" s="217"/>
      <c r="CS153" s="217"/>
      <c r="CT153" s="217"/>
      <c r="CU153" s="217"/>
      <c r="CV153" s="217"/>
      <c r="CW153" s="217"/>
      <c r="CX153" s="217"/>
      <c r="CY153" s="217"/>
      <c r="CZ153" s="217"/>
      <c r="DA153" s="217"/>
      <c r="DB153" s="217"/>
      <c r="DC153" s="217"/>
      <c r="DD153" s="217"/>
      <c r="DE153" s="217"/>
      <c r="DF153" s="217"/>
      <c r="DG153" s="217"/>
      <c r="DH153" s="217"/>
      <c r="DI153" s="217"/>
      <c r="DJ153" s="217"/>
      <c r="DK153" s="217"/>
      <c r="DL153" s="217"/>
      <c r="DM153" s="217"/>
      <c r="DN153" s="217"/>
      <c r="DO153" s="217"/>
    </row>
    <row r="154" spans="10:119" s="397" customFormat="1" ht="14.25" x14ac:dyDescent="0.15">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c r="AF154" s="118"/>
      <c r="AG154" s="118"/>
      <c r="AH154" s="118"/>
      <c r="AI154" s="118"/>
      <c r="BB154" s="369"/>
      <c r="BC154" s="369"/>
      <c r="BD154" s="369"/>
      <c r="BE154" s="369"/>
      <c r="BF154" s="369"/>
      <c r="CJ154" s="24"/>
      <c r="CK154" s="25"/>
      <c r="CQ154" s="217"/>
      <c r="CR154" s="217"/>
      <c r="CS154" s="217"/>
      <c r="CT154" s="217"/>
      <c r="CU154" s="217"/>
      <c r="CV154" s="217"/>
      <c r="CW154" s="217"/>
      <c r="CX154" s="217"/>
      <c r="CY154" s="217"/>
      <c r="CZ154" s="217"/>
      <c r="DA154" s="217"/>
      <c r="DB154" s="217"/>
      <c r="DC154" s="217"/>
      <c r="DD154" s="217"/>
      <c r="DE154" s="217"/>
      <c r="DF154" s="217"/>
      <c r="DG154" s="217"/>
      <c r="DH154" s="217"/>
      <c r="DI154" s="217"/>
      <c r="DJ154" s="217"/>
      <c r="DK154" s="217"/>
      <c r="DL154" s="217"/>
      <c r="DM154" s="217"/>
      <c r="DN154" s="217"/>
      <c r="DO154" s="217"/>
    </row>
    <row r="155" spans="10:119" s="397" customFormat="1" ht="14.25" x14ac:dyDescent="0.15">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c r="AF155" s="118"/>
      <c r="AG155" s="118"/>
      <c r="AH155" s="118"/>
      <c r="AI155" s="118"/>
      <c r="BB155" s="369"/>
      <c r="BC155" s="369"/>
      <c r="BD155" s="369"/>
      <c r="BE155" s="369"/>
      <c r="BF155" s="369"/>
      <c r="CJ155" s="24"/>
      <c r="CK155" s="25"/>
      <c r="CQ155" s="217"/>
      <c r="CR155" s="217"/>
      <c r="CS155" s="217"/>
      <c r="CT155" s="217"/>
      <c r="CU155" s="217"/>
      <c r="CV155" s="217"/>
      <c r="CW155" s="217"/>
      <c r="CX155" s="217"/>
      <c r="CY155" s="217"/>
      <c r="CZ155" s="217"/>
      <c r="DA155" s="217"/>
      <c r="DB155" s="217"/>
      <c r="DC155" s="217"/>
      <c r="DD155" s="217"/>
      <c r="DE155" s="217"/>
      <c r="DF155" s="217"/>
      <c r="DG155" s="217"/>
      <c r="DH155" s="217"/>
      <c r="DI155" s="217"/>
      <c r="DJ155" s="217"/>
      <c r="DK155" s="217"/>
      <c r="DL155" s="217"/>
      <c r="DM155" s="217"/>
      <c r="DN155" s="217"/>
      <c r="DO155" s="217"/>
    </row>
    <row r="156" spans="10:119" s="397" customFormat="1" x14ac:dyDescent="0.15">
      <c r="BB156" s="369"/>
      <c r="BC156" s="369"/>
      <c r="BD156" s="369"/>
      <c r="BE156" s="369"/>
      <c r="BF156" s="369"/>
      <c r="CQ156" s="217"/>
      <c r="CR156" s="217"/>
      <c r="CS156" s="217"/>
      <c r="CT156" s="217"/>
      <c r="CU156" s="217"/>
      <c r="CV156" s="217"/>
      <c r="CW156" s="217"/>
      <c r="CX156" s="217"/>
      <c r="CY156" s="217"/>
      <c r="CZ156" s="217"/>
      <c r="DA156" s="217"/>
      <c r="DB156" s="217"/>
      <c r="DC156" s="217"/>
      <c r="DD156" s="217"/>
      <c r="DE156" s="217"/>
      <c r="DF156" s="217"/>
      <c r="DG156" s="217"/>
      <c r="DH156" s="217"/>
      <c r="DI156" s="217"/>
      <c r="DJ156" s="217"/>
      <c r="DK156" s="217"/>
      <c r="DL156" s="217"/>
      <c r="DM156" s="217"/>
      <c r="DN156" s="217"/>
      <c r="DO156" s="217"/>
    </row>
    <row r="157" spans="10:119" s="397" customFormat="1" x14ac:dyDescent="0.15">
      <c r="BB157" s="369"/>
      <c r="BC157" s="369"/>
      <c r="BD157" s="369"/>
      <c r="BE157" s="369"/>
      <c r="BF157" s="369"/>
      <c r="CQ157" s="217"/>
      <c r="CR157" s="217"/>
      <c r="CS157" s="217"/>
      <c r="CT157" s="217"/>
      <c r="CU157" s="217"/>
      <c r="CV157" s="217"/>
      <c r="CW157" s="217"/>
      <c r="CX157" s="217"/>
      <c r="CY157" s="217"/>
      <c r="CZ157" s="217"/>
      <c r="DA157" s="217"/>
      <c r="DB157" s="217"/>
      <c r="DC157" s="217"/>
      <c r="DD157" s="217"/>
      <c r="DE157" s="217"/>
      <c r="DF157" s="217"/>
      <c r="DG157" s="217"/>
      <c r="DH157" s="217"/>
      <c r="DI157" s="217"/>
      <c r="DJ157" s="217"/>
      <c r="DK157" s="217"/>
      <c r="DL157" s="217"/>
      <c r="DM157" s="217"/>
      <c r="DN157" s="217"/>
      <c r="DO157" s="217"/>
    </row>
    <row r="158" spans="10:119" s="397" customFormat="1" x14ac:dyDescent="0.15">
      <c r="BB158" s="369"/>
      <c r="BC158" s="369"/>
      <c r="BD158" s="369"/>
      <c r="BE158" s="369"/>
      <c r="BF158" s="369"/>
      <c r="CQ158" s="217"/>
      <c r="CR158" s="217"/>
      <c r="CS158" s="217"/>
      <c r="CT158" s="217"/>
      <c r="CU158" s="217"/>
      <c r="CV158" s="217"/>
      <c r="CW158" s="217"/>
      <c r="CX158" s="217"/>
      <c r="CY158" s="217"/>
      <c r="CZ158" s="217"/>
      <c r="DA158" s="217"/>
      <c r="DB158" s="217"/>
      <c r="DC158" s="217"/>
      <c r="DD158" s="217"/>
      <c r="DE158" s="217"/>
      <c r="DF158" s="217"/>
      <c r="DG158" s="217"/>
      <c r="DH158" s="217"/>
      <c r="DI158" s="217"/>
      <c r="DJ158" s="217"/>
      <c r="DK158" s="217"/>
      <c r="DL158" s="217"/>
      <c r="DM158" s="217"/>
      <c r="DN158" s="217"/>
      <c r="DO158" s="217"/>
    </row>
    <row r="159" spans="10:119" s="397" customFormat="1" x14ac:dyDescent="0.15">
      <c r="BB159" s="369"/>
      <c r="BC159" s="369"/>
      <c r="BD159" s="369"/>
      <c r="BE159" s="369"/>
      <c r="BF159" s="369"/>
      <c r="CQ159" s="217"/>
      <c r="CR159" s="217"/>
      <c r="CS159" s="217"/>
      <c r="CT159" s="217"/>
      <c r="CU159" s="217"/>
      <c r="CV159" s="217"/>
      <c r="CW159" s="217"/>
      <c r="CX159" s="217"/>
      <c r="CY159" s="217"/>
      <c r="CZ159" s="217"/>
      <c r="DA159" s="217"/>
      <c r="DB159" s="217"/>
      <c r="DC159" s="217"/>
      <c r="DD159" s="217"/>
      <c r="DE159" s="217"/>
      <c r="DF159" s="217"/>
      <c r="DG159" s="217"/>
      <c r="DH159" s="217"/>
      <c r="DI159" s="217"/>
      <c r="DJ159" s="217"/>
      <c r="DK159" s="217"/>
      <c r="DL159" s="217"/>
      <c r="DM159" s="217"/>
      <c r="DN159" s="217"/>
      <c r="DO159" s="217"/>
    </row>
    <row r="160" spans="10:119" s="397" customFormat="1" x14ac:dyDescent="0.15">
      <c r="BB160" s="369"/>
      <c r="BC160" s="369"/>
      <c r="BD160" s="369"/>
      <c r="BE160" s="369"/>
      <c r="BF160" s="369"/>
      <c r="CQ160" s="217"/>
      <c r="CR160" s="217"/>
      <c r="CS160" s="217"/>
      <c r="CT160" s="217"/>
      <c r="CU160" s="217"/>
      <c r="CV160" s="217"/>
      <c r="CW160" s="217"/>
      <c r="CX160" s="217"/>
      <c r="CY160" s="217"/>
      <c r="CZ160" s="217"/>
      <c r="DA160" s="217"/>
      <c r="DB160" s="217"/>
      <c r="DC160" s="217"/>
      <c r="DD160" s="217"/>
      <c r="DE160" s="217"/>
      <c r="DF160" s="217"/>
      <c r="DG160" s="217"/>
      <c r="DH160" s="217"/>
      <c r="DI160" s="217"/>
      <c r="DJ160" s="217"/>
      <c r="DK160" s="217"/>
      <c r="DL160" s="217"/>
      <c r="DM160" s="217"/>
      <c r="DN160" s="217"/>
      <c r="DO160" s="217"/>
    </row>
    <row r="161" spans="54:119" s="397" customFormat="1" x14ac:dyDescent="0.15">
      <c r="BB161" s="369"/>
      <c r="BC161" s="369"/>
      <c r="BD161" s="369"/>
      <c r="BE161" s="369"/>
      <c r="BF161" s="369"/>
      <c r="CQ161" s="217"/>
      <c r="CR161" s="217"/>
      <c r="CS161" s="217"/>
      <c r="CT161" s="217"/>
      <c r="CU161" s="217"/>
      <c r="CV161" s="217"/>
      <c r="CW161" s="217"/>
      <c r="CX161" s="217"/>
      <c r="CY161" s="217"/>
      <c r="CZ161" s="217"/>
      <c r="DA161" s="217"/>
      <c r="DB161" s="217"/>
      <c r="DC161" s="217"/>
      <c r="DD161" s="217"/>
      <c r="DE161" s="217"/>
      <c r="DF161" s="217"/>
      <c r="DG161" s="217"/>
      <c r="DH161" s="217"/>
      <c r="DI161" s="217"/>
      <c r="DJ161" s="217"/>
      <c r="DK161" s="217"/>
      <c r="DL161" s="217"/>
      <c r="DM161" s="217"/>
      <c r="DN161" s="217"/>
      <c r="DO161" s="217"/>
    </row>
    <row r="162" spans="54:119" s="397" customFormat="1" x14ac:dyDescent="0.15">
      <c r="BB162" s="369"/>
      <c r="BC162" s="369"/>
      <c r="BD162" s="369"/>
      <c r="BE162" s="369"/>
      <c r="BF162" s="369"/>
      <c r="CQ162" s="217"/>
      <c r="CR162" s="217"/>
      <c r="CS162" s="217"/>
      <c r="CT162" s="217"/>
      <c r="CU162" s="217"/>
      <c r="CV162" s="217"/>
      <c r="CW162" s="217"/>
      <c r="CX162" s="217"/>
      <c r="CY162" s="217"/>
      <c r="CZ162" s="217"/>
      <c r="DA162" s="217"/>
      <c r="DB162" s="217"/>
      <c r="DC162" s="217"/>
      <c r="DD162" s="217"/>
      <c r="DE162" s="217"/>
      <c r="DF162" s="217"/>
      <c r="DG162" s="217"/>
      <c r="DH162" s="217"/>
      <c r="DI162" s="217"/>
      <c r="DJ162" s="217"/>
      <c r="DK162" s="217"/>
      <c r="DL162" s="217"/>
      <c r="DM162" s="217"/>
      <c r="DN162" s="217"/>
      <c r="DO162" s="217"/>
    </row>
    <row r="163" spans="54:119" s="397" customFormat="1" x14ac:dyDescent="0.15">
      <c r="BB163" s="369"/>
      <c r="BC163" s="369"/>
      <c r="BD163" s="369"/>
      <c r="BE163" s="369"/>
      <c r="BF163" s="369"/>
      <c r="CQ163" s="217"/>
      <c r="CR163" s="217"/>
      <c r="CS163" s="217"/>
      <c r="CT163" s="217"/>
      <c r="CU163" s="217"/>
      <c r="CV163" s="217"/>
      <c r="CW163" s="217"/>
      <c r="CX163" s="217"/>
      <c r="CY163" s="217"/>
      <c r="CZ163" s="217"/>
      <c r="DA163" s="217"/>
      <c r="DB163" s="217"/>
      <c r="DC163" s="217"/>
      <c r="DD163" s="217"/>
      <c r="DE163" s="217"/>
      <c r="DF163" s="217"/>
      <c r="DG163" s="217"/>
      <c r="DH163" s="217"/>
      <c r="DI163" s="217"/>
      <c r="DJ163" s="217"/>
      <c r="DK163" s="217"/>
      <c r="DL163" s="217"/>
      <c r="DM163" s="217"/>
      <c r="DN163" s="217"/>
      <c r="DO163" s="217"/>
    </row>
    <row r="164" spans="54:119" s="397" customFormat="1" x14ac:dyDescent="0.15">
      <c r="BB164" s="369"/>
      <c r="BC164" s="369"/>
      <c r="BD164" s="369"/>
      <c r="BE164" s="369"/>
      <c r="BF164" s="369"/>
      <c r="CQ164" s="217"/>
      <c r="CR164" s="217"/>
      <c r="CS164" s="217"/>
      <c r="CT164" s="217"/>
      <c r="CU164" s="217"/>
      <c r="CV164" s="217"/>
      <c r="CW164" s="217"/>
      <c r="CX164" s="217"/>
      <c r="CY164" s="217"/>
      <c r="CZ164" s="217"/>
      <c r="DA164" s="217"/>
      <c r="DB164" s="217"/>
      <c r="DC164" s="217"/>
      <c r="DD164" s="217"/>
      <c r="DE164" s="217"/>
      <c r="DF164" s="217"/>
      <c r="DG164" s="217"/>
      <c r="DH164" s="217"/>
      <c r="DI164" s="217"/>
      <c r="DJ164" s="217"/>
      <c r="DK164" s="217"/>
      <c r="DL164" s="217"/>
      <c r="DM164" s="217"/>
      <c r="DN164" s="217"/>
      <c r="DO164" s="217"/>
    </row>
    <row r="165" spans="54:119" s="397" customFormat="1" x14ac:dyDescent="0.15">
      <c r="BB165" s="369"/>
      <c r="BC165" s="369"/>
      <c r="BD165" s="369"/>
      <c r="BE165" s="369"/>
      <c r="BF165" s="369"/>
      <c r="CQ165" s="217"/>
      <c r="CR165" s="217"/>
      <c r="CS165" s="217"/>
      <c r="CT165" s="217"/>
      <c r="CU165" s="217"/>
      <c r="CV165" s="217"/>
      <c r="CW165" s="217"/>
      <c r="CX165" s="217"/>
      <c r="CY165" s="217"/>
      <c r="CZ165" s="217"/>
      <c r="DA165" s="217"/>
      <c r="DB165" s="217"/>
      <c r="DC165" s="217"/>
      <c r="DD165" s="217"/>
      <c r="DE165" s="217"/>
      <c r="DF165" s="217"/>
      <c r="DG165" s="217"/>
      <c r="DH165" s="217"/>
      <c r="DI165" s="217"/>
      <c r="DJ165" s="217"/>
      <c r="DK165" s="217"/>
      <c r="DL165" s="217"/>
      <c r="DM165" s="217"/>
      <c r="DN165" s="217"/>
      <c r="DO165" s="217"/>
    </row>
    <row r="166" spans="54:119" s="397" customFormat="1" x14ac:dyDescent="0.15">
      <c r="BB166" s="369"/>
      <c r="BC166" s="369"/>
      <c r="BD166" s="369"/>
      <c r="BE166" s="369"/>
      <c r="BF166" s="369"/>
      <c r="CQ166" s="217"/>
      <c r="CR166" s="217"/>
      <c r="CS166" s="217"/>
      <c r="CT166" s="217"/>
      <c r="CU166" s="217"/>
      <c r="CV166" s="217"/>
      <c r="CW166" s="217"/>
      <c r="CX166" s="217"/>
      <c r="CY166" s="217"/>
      <c r="CZ166" s="217"/>
      <c r="DA166" s="217"/>
      <c r="DB166" s="217"/>
      <c r="DC166" s="217"/>
      <c r="DD166" s="217"/>
      <c r="DE166" s="217"/>
      <c r="DF166" s="217"/>
      <c r="DG166" s="217"/>
      <c r="DH166" s="217"/>
      <c r="DI166" s="217"/>
      <c r="DJ166" s="217"/>
      <c r="DK166" s="217"/>
      <c r="DL166" s="217"/>
      <c r="DM166" s="217"/>
      <c r="DN166" s="217"/>
      <c r="DO166" s="217"/>
    </row>
    <row r="167" spans="54:119" s="397" customFormat="1" x14ac:dyDescent="0.15">
      <c r="BB167" s="369"/>
      <c r="BC167" s="369"/>
      <c r="BD167" s="369"/>
      <c r="BE167" s="369"/>
      <c r="BF167" s="369"/>
      <c r="CQ167" s="217"/>
      <c r="CR167" s="217"/>
      <c r="CS167" s="217"/>
      <c r="CT167" s="217"/>
      <c r="CU167" s="217"/>
      <c r="CV167" s="217"/>
      <c r="CW167" s="217"/>
      <c r="CX167" s="217"/>
      <c r="CY167" s="217"/>
      <c r="CZ167" s="217"/>
      <c r="DA167" s="217"/>
      <c r="DB167" s="217"/>
      <c r="DC167" s="217"/>
      <c r="DD167" s="217"/>
      <c r="DE167" s="217"/>
      <c r="DF167" s="217"/>
      <c r="DG167" s="217"/>
      <c r="DH167" s="217"/>
      <c r="DI167" s="217"/>
      <c r="DJ167" s="217"/>
      <c r="DK167" s="217"/>
      <c r="DL167" s="217"/>
      <c r="DM167" s="217"/>
      <c r="DN167" s="217"/>
      <c r="DO167" s="217"/>
    </row>
    <row r="168" spans="54:119" s="397" customFormat="1" x14ac:dyDescent="0.15">
      <c r="BB168" s="369"/>
      <c r="BC168" s="369"/>
      <c r="BD168" s="369"/>
      <c r="BE168" s="369"/>
      <c r="BF168" s="369"/>
      <c r="CQ168" s="217"/>
      <c r="CR168" s="217"/>
      <c r="CS168" s="217"/>
      <c r="CT168" s="217"/>
      <c r="CU168" s="217"/>
      <c r="CV168" s="217"/>
      <c r="CW168" s="217"/>
      <c r="CX168" s="217"/>
      <c r="CY168" s="217"/>
      <c r="CZ168" s="217"/>
      <c r="DA168" s="217"/>
      <c r="DB168" s="217"/>
      <c r="DC168" s="217"/>
      <c r="DD168" s="217"/>
      <c r="DE168" s="217"/>
      <c r="DF168" s="217"/>
      <c r="DG168" s="217"/>
      <c r="DH168" s="217"/>
      <c r="DI168" s="217"/>
      <c r="DJ168" s="217"/>
      <c r="DK168" s="217"/>
      <c r="DL168" s="217"/>
      <c r="DM168" s="217"/>
      <c r="DN168" s="217"/>
      <c r="DO168" s="217"/>
    </row>
    <row r="169" spans="54:119" s="397" customFormat="1" x14ac:dyDescent="0.15">
      <c r="BB169" s="369"/>
      <c r="BC169" s="369"/>
      <c r="BD169" s="369"/>
      <c r="BE169" s="369"/>
      <c r="BF169" s="369"/>
      <c r="CQ169" s="217"/>
      <c r="CR169" s="217"/>
      <c r="CS169" s="217"/>
      <c r="CT169" s="217"/>
      <c r="CU169" s="217"/>
      <c r="CV169" s="217"/>
      <c r="CW169" s="217"/>
      <c r="CX169" s="217"/>
      <c r="CY169" s="217"/>
      <c r="CZ169" s="217"/>
      <c r="DA169" s="217"/>
      <c r="DB169" s="217"/>
      <c r="DC169" s="217"/>
      <c r="DD169" s="217"/>
      <c r="DE169" s="217"/>
      <c r="DF169" s="217"/>
      <c r="DG169" s="217"/>
      <c r="DH169" s="217"/>
      <c r="DI169" s="217"/>
      <c r="DJ169" s="217"/>
      <c r="DK169" s="217"/>
      <c r="DL169" s="217"/>
      <c r="DM169" s="217"/>
      <c r="DN169" s="217"/>
      <c r="DO169" s="217"/>
    </row>
    <row r="170" spans="54:119" s="397" customFormat="1" x14ac:dyDescent="0.15">
      <c r="BB170" s="369"/>
      <c r="BC170" s="369"/>
      <c r="BD170" s="369"/>
      <c r="BE170" s="369"/>
      <c r="BF170" s="369"/>
      <c r="CQ170" s="217"/>
      <c r="CR170" s="217"/>
      <c r="CS170" s="217"/>
      <c r="CT170" s="217"/>
      <c r="CU170" s="217"/>
      <c r="CV170" s="217"/>
      <c r="CW170" s="217"/>
      <c r="CX170" s="217"/>
      <c r="CY170" s="217"/>
      <c r="CZ170" s="217"/>
      <c r="DA170" s="217"/>
      <c r="DB170" s="217"/>
      <c r="DC170" s="217"/>
      <c r="DD170" s="217"/>
      <c r="DE170" s="217"/>
      <c r="DF170" s="217"/>
      <c r="DG170" s="217"/>
      <c r="DH170" s="217"/>
      <c r="DI170" s="217"/>
      <c r="DJ170" s="217"/>
      <c r="DK170" s="217"/>
      <c r="DL170" s="217"/>
      <c r="DM170" s="217"/>
      <c r="DN170" s="217"/>
      <c r="DO170" s="217"/>
    </row>
    <row r="171" spans="54:119" s="397" customFormat="1" x14ac:dyDescent="0.15">
      <c r="BB171" s="369"/>
      <c r="BC171" s="369"/>
      <c r="BD171" s="369"/>
      <c r="BE171" s="369"/>
      <c r="BF171" s="369"/>
      <c r="CQ171" s="217"/>
      <c r="CR171" s="217"/>
      <c r="CS171" s="217"/>
      <c r="CT171" s="217"/>
      <c r="CU171" s="217"/>
      <c r="CV171" s="217"/>
      <c r="CW171" s="217"/>
      <c r="CX171" s="217"/>
      <c r="CY171" s="217"/>
      <c r="CZ171" s="217"/>
      <c r="DA171" s="217"/>
      <c r="DB171" s="217"/>
      <c r="DC171" s="217"/>
      <c r="DD171" s="217"/>
      <c r="DE171" s="217"/>
      <c r="DF171" s="217"/>
      <c r="DG171" s="217"/>
      <c r="DH171" s="217"/>
      <c r="DI171" s="217"/>
      <c r="DJ171" s="217"/>
      <c r="DK171" s="217"/>
      <c r="DL171" s="217"/>
      <c r="DM171" s="217"/>
      <c r="DN171" s="217"/>
      <c r="DO171" s="217"/>
    </row>
    <row r="172" spans="54:119" s="397" customFormat="1" x14ac:dyDescent="0.15">
      <c r="BB172" s="369"/>
      <c r="BC172" s="369"/>
      <c r="BD172" s="369"/>
      <c r="BE172" s="369"/>
      <c r="BF172" s="369"/>
      <c r="CQ172" s="217"/>
      <c r="CR172" s="217"/>
      <c r="CS172" s="217"/>
      <c r="CT172" s="217"/>
      <c r="CU172" s="217"/>
      <c r="CV172" s="217"/>
      <c r="CW172" s="217"/>
      <c r="CX172" s="217"/>
      <c r="CY172" s="217"/>
      <c r="CZ172" s="217"/>
      <c r="DA172" s="217"/>
      <c r="DB172" s="217"/>
      <c r="DC172" s="217"/>
      <c r="DD172" s="217"/>
      <c r="DE172" s="217"/>
      <c r="DF172" s="217"/>
      <c r="DG172" s="217"/>
      <c r="DH172" s="217"/>
      <c r="DI172" s="217"/>
      <c r="DJ172" s="217"/>
      <c r="DK172" s="217"/>
      <c r="DL172" s="217"/>
      <c r="DM172" s="217"/>
      <c r="DN172" s="217"/>
      <c r="DO172" s="217"/>
    </row>
    <row r="173" spans="54:119" s="397" customFormat="1" x14ac:dyDescent="0.15">
      <c r="BB173" s="369"/>
      <c r="BC173" s="369"/>
      <c r="BD173" s="369"/>
      <c r="BE173" s="369"/>
      <c r="BF173" s="369"/>
      <c r="CQ173" s="217"/>
      <c r="CR173" s="217"/>
      <c r="CS173" s="217"/>
      <c r="CT173" s="217"/>
      <c r="CU173" s="217"/>
      <c r="CV173" s="217"/>
      <c r="CW173" s="217"/>
      <c r="CX173" s="217"/>
      <c r="CY173" s="217"/>
      <c r="CZ173" s="217"/>
      <c r="DA173" s="217"/>
      <c r="DB173" s="217"/>
      <c r="DC173" s="217"/>
      <c r="DD173" s="217"/>
      <c r="DE173" s="217"/>
      <c r="DF173" s="217"/>
      <c r="DG173" s="217"/>
      <c r="DH173" s="217"/>
      <c r="DI173" s="217"/>
      <c r="DJ173" s="217"/>
      <c r="DK173" s="217"/>
      <c r="DL173" s="217"/>
      <c r="DM173" s="217"/>
      <c r="DN173" s="217"/>
      <c r="DO173" s="217"/>
    </row>
    <row r="174" spans="54:119" s="397" customFormat="1" x14ac:dyDescent="0.15">
      <c r="BB174" s="369"/>
      <c r="BC174" s="369"/>
      <c r="BD174" s="369"/>
      <c r="BE174" s="369"/>
      <c r="BF174" s="369"/>
      <c r="CQ174" s="217"/>
      <c r="CR174" s="217"/>
      <c r="CS174" s="217"/>
      <c r="CT174" s="217"/>
      <c r="CU174" s="217"/>
      <c r="CV174" s="217"/>
      <c r="CW174" s="217"/>
      <c r="CX174" s="217"/>
      <c r="CY174" s="217"/>
      <c r="CZ174" s="217"/>
      <c r="DA174" s="217"/>
      <c r="DB174" s="217"/>
      <c r="DC174" s="217"/>
      <c r="DD174" s="217"/>
      <c r="DE174" s="217"/>
      <c r="DF174" s="217"/>
      <c r="DG174" s="217"/>
      <c r="DH174" s="217"/>
      <c r="DI174" s="217"/>
      <c r="DJ174" s="217"/>
      <c r="DK174" s="217"/>
      <c r="DL174" s="217"/>
      <c r="DM174" s="217"/>
      <c r="DN174" s="217"/>
      <c r="DO174" s="217"/>
    </row>
    <row r="175" spans="54:119" s="397" customFormat="1" x14ac:dyDescent="0.15">
      <c r="BB175" s="369"/>
      <c r="BC175" s="369"/>
      <c r="BD175" s="369"/>
      <c r="BE175" s="369"/>
      <c r="BF175" s="369"/>
      <c r="CQ175" s="217"/>
      <c r="CR175" s="217"/>
      <c r="CS175" s="217"/>
      <c r="CT175" s="217"/>
      <c r="CU175" s="217"/>
      <c r="CV175" s="217"/>
      <c r="CW175" s="217"/>
      <c r="CX175" s="217"/>
      <c r="CY175" s="217"/>
      <c r="CZ175" s="217"/>
      <c r="DA175" s="217"/>
      <c r="DB175" s="217"/>
      <c r="DC175" s="217"/>
      <c r="DD175" s="217"/>
      <c r="DE175" s="217"/>
      <c r="DF175" s="217"/>
      <c r="DG175" s="217"/>
      <c r="DH175" s="217"/>
      <c r="DI175" s="217"/>
      <c r="DJ175" s="217"/>
      <c r="DK175" s="217"/>
      <c r="DL175" s="217"/>
      <c r="DM175" s="217"/>
      <c r="DN175" s="217"/>
      <c r="DO175" s="217"/>
    </row>
    <row r="176" spans="54:119" s="397" customFormat="1" x14ac:dyDescent="0.15">
      <c r="BB176" s="369"/>
      <c r="BC176" s="369"/>
      <c r="BD176" s="369"/>
      <c r="BE176" s="369"/>
      <c r="BF176" s="369"/>
      <c r="CQ176" s="217"/>
      <c r="CR176" s="217"/>
      <c r="CS176" s="217"/>
      <c r="CT176" s="217"/>
      <c r="CU176" s="217"/>
      <c r="CV176" s="217"/>
      <c r="CW176" s="217"/>
      <c r="CX176" s="217"/>
      <c r="CY176" s="217"/>
      <c r="CZ176" s="217"/>
      <c r="DA176" s="217"/>
      <c r="DB176" s="217"/>
      <c r="DC176" s="217"/>
      <c r="DD176" s="217"/>
      <c r="DE176" s="217"/>
      <c r="DF176" s="217"/>
      <c r="DG176" s="217"/>
      <c r="DH176" s="217"/>
      <c r="DI176" s="217"/>
      <c r="DJ176" s="217"/>
      <c r="DK176" s="217"/>
      <c r="DL176" s="217"/>
      <c r="DM176" s="217"/>
      <c r="DN176" s="217"/>
      <c r="DO176" s="217"/>
    </row>
    <row r="177" spans="7:119" s="397" customFormat="1" x14ac:dyDescent="0.15">
      <c r="BB177" s="369"/>
      <c r="BC177" s="369"/>
      <c r="BD177" s="369"/>
      <c r="BE177" s="369"/>
      <c r="BF177" s="369"/>
      <c r="CQ177" s="217"/>
      <c r="CR177" s="217"/>
      <c r="CS177" s="217"/>
      <c r="CT177" s="217"/>
      <c r="CU177" s="217"/>
      <c r="CV177" s="217"/>
      <c r="CW177" s="217"/>
      <c r="CX177" s="217"/>
      <c r="CY177" s="217"/>
      <c r="CZ177" s="217"/>
      <c r="DA177" s="217"/>
      <c r="DB177" s="217"/>
      <c r="DC177" s="217"/>
      <c r="DD177" s="217"/>
      <c r="DE177" s="217"/>
      <c r="DF177" s="217"/>
      <c r="DG177" s="217"/>
      <c r="DH177" s="217"/>
      <c r="DI177" s="217"/>
      <c r="DJ177" s="217"/>
      <c r="DK177" s="217"/>
      <c r="DL177" s="217"/>
      <c r="DM177" s="217"/>
      <c r="DN177" s="217"/>
      <c r="DO177" s="217"/>
    </row>
    <row r="178" spans="7:119" s="397" customFormat="1" x14ac:dyDescent="0.15">
      <c r="BB178" s="369"/>
      <c r="BC178" s="369"/>
      <c r="BD178" s="369"/>
      <c r="BE178" s="369"/>
      <c r="BF178" s="369"/>
      <c r="CQ178" s="217"/>
      <c r="CR178" s="217"/>
      <c r="CS178" s="217"/>
      <c r="CT178" s="217"/>
      <c r="CU178" s="217"/>
      <c r="CV178" s="217"/>
      <c r="CW178" s="217"/>
      <c r="CX178" s="217"/>
      <c r="CY178" s="217"/>
      <c r="CZ178" s="217"/>
      <c r="DA178" s="217"/>
      <c r="DB178" s="217"/>
      <c r="DC178" s="217"/>
      <c r="DD178" s="217"/>
      <c r="DE178" s="217"/>
      <c r="DF178" s="217"/>
      <c r="DG178" s="217"/>
      <c r="DH178" s="217"/>
      <c r="DI178" s="217"/>
      <c r="DJ178" s="217"/>
      <c r="DK178" s="217"/>
      <c r="DL178" s="217"/>
      <c r="DM178" s="217"/>
      <c r="DN178" s="217"/>
      <c r="DO178" s="217"/>
    </row>
    <row r="179" spans="7:119" s="397" customFormat="1" x14ac:dyDescent="0.15">
      <c r="BB179" s="369"/>
      <c r="BC179" s="369"/>
      <c r="BD179" s="369"/>
      <c r="BE179" s="369"/>
      <c r="BF179" s="369"/>
      <c r="CQ179" s="217"/>
      <c r="CR179" s="217"/>
      <c r="CS179" s="217"/>
      <c r="CT179" s="217"/>
      <c r="CU179" s="217"/>
      <c r="CV179" s="217"/>
      <c r="CW179" s="217"/>
      <c r="CX179" s="217"/>
      <c r="CY179" s="217"/>
      <c r="CZ179" s="217"/>
      <c r="DA179" s="217"/>
      <c r="DB179" s="217"/>
      <c r="DC179" s="217"/>
      <c r="DD179" s="217"/>
      <c r="DE179" s="217"/>
      <c r="DF179" s="217"/>
      <c r="DG179" s="217"/>
      <c r="DH179" s="217"/>
      <c r="DI179" s="217"/>
      <c r="DJ179" s="217"/>
      <c r="DK179" s="217"/>
      <c r="DL179" s="217"/>
      <c r="DM179" s="217"/>
      <c r="DN179" s="217"/>
      <c r="DO179" s="217"/>
    </row>
    <row r="180" spans="7:119" s="397" customFormat="1" x14ac:dyDescent="0.15">
      <c r="BB180" s="369"/>
      <c r="BC180" s="369"/>
      <c r="BD180" s="369"/>
      <c r="BE180" s="369"/>
      <c r="BF180" s="369"/>
      <c r="CQ180" s="217"/>
      <c r="CR180" s="217"/>
      <c r="CS180" s="217"/>
      <c r="CT180" s="217"/>
      <c r="CU180" s="217"/>
      <c r="CV180" s="217"/>
      <c r="CW180" s="217"/>
      <c r="CX180" s="217"/>
      <c r="CY180" s="217"/>
      <c r="CZ180" s="217"/>
      <c r="DA180" s="217"/>
      <c r="DB180" s="217"/>
      <c r="DC180" s="217"/>
      <c r="DD180" s="217"/>
      <c r="DE180" s="217"/>
      <c r="DF180" s="217"/>
      <c r="DG180" s="217"/>
      <c r="DH180" s="217"/>
      <c r="DI180" s="217"/>
      <c r="DJ180" s="217"/>
      <c r="DK180" s="217"/>
      <c r="DL180" s="217"/>
      <c r="DM180" s="217"/>
      <c r="DN180" s="217"/>
      <c r="DO180" s="217"/>
    </row>
    <row r="181" spans="7:119" s="397" customFormat="1" x14ac:dyDescent="0.15">
      <c r="BB181" s="369"/>
      <c r="BC181" s="369"/>
      <c r="BD181" s="369"/>
      <c r="BE181" s="369"/>
      <c r="BF181" s="369"/>
      <c r="CQ181" s="217"/>
      <c r="CR181" s="217"/>
      <c r="CS181" s="217"/>
      <c r="CT181" s="217"/>
      <c r="CU181" s="217"/>
      <c r="CV181" s="217"/>
      <c r="CW181" s="217"/>
      <c r="CX181" s="217"/>
      <c r="CY181" s="217"/>
      <c r="CZ181" s="217"/>
      <c r="DA181" s="217"/>
      <c r="DB181" s="217"/>
      <c r="DC181" s="217"/>
      <c r="DD181" s="217"/>
      <c r="DE181" s="217"/>
      <c r="DF181" s="217"/>
      <c r="DG181" s="217"/>
      <c r="DH181" s="217"/>
      <c r="DI181" s="217"/>
      <c r="DJ181" s="217"/>
      <c r="DK181" s="217"/>
      <c r="DL181" s="217"/>
      <c r="DM181" s="217"/>
      <c r="DN181" s="217"/>
      <c r="DO181" s="217"/>
    </row>
    <row r="182" spans="7:119" s="397" customFormat="1" x14ac:dyDescent="0.15">
      <c r="BB182" s="369"/>
      <c r="BC182" s="369"/>
      <c r="BD182" s="369"/>
      <c r="BE182" s="369"/>
      <c r="BF182" s="369"/>
      <c r="CQ182" s="217"/>
      <c r="CR182" s="217"/>
      <c r="CS182" s="217"/>
      <c r="CT182" s="217"/>
      <c r="CU182" s="217"/>
      <c r="CV182" s="217"/>
      <c r="CW182" s="217"/>
      <c r="CX182" s="217"/>
      <c r="CY182" s="217"/>
      <c r="CZ182" s="217"/>
      <c r="DA182" s="217"/>
      <c r="DB182" s="217"/>
      <c r="DC182" s="217"/>
      <c r="DD182" s="217"/>
      <c r="DE182" s="217"/>
      <c r="DF182" s="217"/>
      <c r="DG182" s="217"/>
      <c r="DH182" s="217"/>
      <c r="DI182" s="217"/>
      <c r="DJ182" s="217"/>
      <c r="DK182" s="217"/>
      <c r="DL182" s="217"/>
      <c r="DM182" s="217"/>
      <c r="DN182" s="217"/>
      <c r="DO182" s="217"/>
    </row>
    <row r="183" spans="7:119" s="397" customFormat="1" x14ac:dyDescent="0.15">
      <c r="BB183" s="369"/>
      <c r="BC183" s="369"/>
      <c r="BD183" s="369"/>
      <c r="BE183" s="369"/>
      <c r="BF183" s="369"/>
      <c r="CQ183" s="217"/>
      <c r="CR183" s="217"/>
      <c r="CS183" s="217"/>
      <c r="CT183" s="217"/>
      <c r="CU183" s="217"/>
      <c r="CV183" s="217"/>
      <c r="CW183" s="217"/>
      <c r="CX183" s="217"/>
      <c r="CY183" s="217"/>
      <c r="CZ183" s="217"/>
      <c r="DA183" s="217"/>
      <c r="DB183" s="217"/>
      <c r="DC183" s="217"/>
      <c r="DD183" s="217"/>
      <c r="DE183" s="217"/>
      <c r="DF183" s="217"/>
      <c r="DG183" s="217"/>
      <c r="DH183" s="217"/>
      <c r="DI183" s="217"/>
      <c r="DJ183" s="217"/>
      <c r="DK183" s="217"/>
      <c r="DL183" s="217"/>
      <c r="DM183" s="217"/>
      <c r="DN183" s="217"/>
      <c r="DO183" s="217"/>
    </row>
    <row r="184" spans="7:119" s="397" customFormat="1" x14ac:dyDescent="0.15">
      <c r="BB184" s="369"/>
      <c r="BC184" s="369"/>
      <c r="BD184" s="369"/>
      <c r="BE184" s="369"/>
      <c r="BF184" s="369"/>
      <c r="CQ184" s="217"/>
      <c r="CR184" s="217"/>
      <c r="CS184" s="217"/>
      <c r="CT184" s="217"/>
      <c r="CU184" s="217"/>
      <c r="CV184" s="217"/>
      <c r="CW184" s="217"/>
      <c r="CX184" s="217"/>
      <c r="CY184" s="217"/>
      <c r="CZ184" s="217"/>
      <c r="DA184" s="217"/>
      <c r="DB184" s="217"/>
      <c r="DC184" s="217"/>
      <c r="DD184" s="217"/>
      <c r="DE184" s="217"/>
      <c r="DF184" s="217"/>
      <c r="DG184" s="217"/>
      <c r="DH184" s="217"/>
      <c r="DI184" s="217"/>
      <c r="DJ184" s="217"/>
      <c r="DK184" s="217"/>
      <c r="DL184" s="217"/>
      <c r="DM184" s="217"/>
      <c r="DN184" s="217"/>
      <c r="DO184" s="217"/>
    </row>
    <row r="185" spans="7:119" s="397" customFormat="1" x14ac:dyDescent="0.15">
      <c r="BB185" s="369"/>
      <c r="BC185" s="369"/>
      <c r="BD185" s="369"/>
      <c r="BE185" s="369"/>
      <c r="BF185" s="369"/>
      <c r="CQ185" s="217"/>
      <c r="CR185" s="217"/>
      <c r="CS185" s="217"/>
      <c r="CT185" s="217"/>
      <c r="CU185" s="217"/>
      <c r="CV185" s="217"/>
      <c r="CW185" s="217"/>
      <c r="CX185" s="217"/>
      <c r="CY185" s="217"/>
      <c r="CZ185" s="217"/>
      <c r="DA185" s="217"/>
      <c r="DB185" s="217"/>
      <c r="DC185" s="217"/>
      <c r="DD185" s="217"/>
      <c r="DE185" s="217"/>
      <c r="DF185" s="217"/>
      <c r="DG185" s="217"/>
      <c r="DH185" s="217"/>
      <c r="DI185" s="217"/>
      <c r="DJ185" s="217"/>
      <c r="DK185" s="217"/>
      <c r="DL185" s="217"/>
      <c r="DM185" s="217"/>
      <c r="DN185" s="217"/>
      <c r="DO185" s="217"/>
    </row>
    <row r="186" spans="7:119" x14ac:dyDescent="0.15">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c r="AC186" s="117"/>
      <c r="AD186" s="117"/>
      <c r="AE186" s="117"/>
      <c r="AF186" s="117"/>
      <c r="AG186" s="117"/>
      <c r="AH186" s="117"/>
      <c r="AI186" s="117"/>
      <c r="AJ186" s="117"/>
      <c r="AK186" s="117"/>
      <c r="AL186" s="117"/>
      <c r="AM186" s="117"/>
      <c r="AN186" s="117"/>
    </row>
    <row r="187" spans="7:119" x14ac:dyDescent="0.15">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c r="AC187" s="117"/>
      <c r="AD187" s="117"/>
      <c r="AE187" s="117"/>
      <c r="AF187" s="117"/>
      <c r="AG187" s="117"/>
      <c r="AH187" s="117"/>
      <c r="AI187" s="117"/>
      <c r="AJ187" s="117"/>
      <c r="AK187" s="117"/>
      <c r="AL187" s="117"/>
      <c r="AM187" s="117"/>
      <c r="AN187" s="117"/>
    </row>
    <row r="188" spans="7:119" x14ac:dyDescent="0.15">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c r="AC188" s="117"/>
      <c r="AD188" s="117"/>
      <c r="AE188" s="117"/>
      <c r="AF188" s="117"/>
      <c r="AG188" s="117"/>
      <c r="AH188" s="117"/>
      <c r="AI188" s="117"/>
      <c r="AJ188" s="117"/>
      <c r="AK188" s="117"/>
      <c r="AL188" s="117"/>
      <c r="AM188" s="117"/>
      <c r="AN188" s="117"/>
    </row>
    <row r="207" spans="1:1" x14ac:dyDescent="0.15">
      <c r="A207" s="117"/>
    </row>
    <row r="208" spans="1:1" x14ac:dyDescent="0.15">
      <c r="A208" s="117"/>
    </row>
    <row r="209" spans="1:2" x14ac:dyDescent="0.15">
      <c r="A209" s="117"/>
    </row>
    <row r="210" spans="1:2" x14ac:dyDescent="0.15">
      <c r="A210" s="117"/>
    </row>
    <row r="211" spans="1:2" x14ac:dyDescent="0.15">
      <c r="A211" s="117"/>
    </row>
    <row r="212" spans="1:2" x14ac:dyDescent="0.15">
      <c r="A212" s="117"/>
    </row>
    <row r="213" spans="1:2" x14ac:dyDescent="0.15">
      <c r="A213" s="117"/>
    </row>
    <row r="214" spans="1:2" x14ac:dyDescent="0.15">
      <c r="A214" s="117"/>
    </row>
    <row r="215" spans="1:2" x14ac:dyDescent="0.15">
      <c r="A215" s="117"/>
    </row>
    <row r="220" spans="1:2" x14ac:dyDescent="0.15">
      <c r="B220" s="117"/>
    </row>
    <row r="221" spans="1:2" x14ac:dyDescent="0.15">
      <c r="B221" s="117"/>
    </row>
    <row r="222" spans="1:2" x14ac:dyDescent="0.15">
      <c r="B222" s="117"/>
    </row>
    <row r="223" spans="1:2" x14ac:dyDescent="0.15">
      <c r="B223" s="117"/>
    </row>
    <row r="224" spans="1:2" x14ac:dyDescent="0.15">
      <c r="B224" s="117"/>
    </row>
    <row r="225" spans="2:42" x14ac:dyDescent="0.15">
      <c r="B225" s="117"/>
    </row>
    <row r="226" spans="2:42" x14ac:dyDescent="0.15">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c r="AC226" s="117"/>
      <c r="AD226" s="117"/>
      <c r="AE226" s="117"/>
      <c r="AF226" s="117"/>
      <c r="AG226" s="117"/>
      <c r="AH226" s="117"/>
      <c r="AI226" s="117"/>
      <c r="AJ226" s="117"/>
      <c r="AK226" s="117"/>
      <c r="AL226" s="117"/>
      <c r="AM226" s="117"/>
      <c r="AN226" s="117"/>
      <c r="AO226" s="117"/>
      <c r="AP226" s="117"/>
    </row>
    <row r="227" spans="2:42" x14ac:dyDescent="0.15">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c r="AC227" s="117"/>
      <c r="AD227" s="117"/>
      <c r="AE227" s="117"/>
      <c r="AF227" s="117"/>
      <c r="AG227" s="117"/>
      <c r="AH227" s="117"/>
      <c r="AI227" s="117"/>
      <c r="AJ227" s="117"/>
      <c r="AK227" s="117"/>
      <c r="AL227" s="117"/>
      <c r="AM227" s="117"/>
      <c r="AN227" s="117"/>
      <c r="AO227" s="117"/>
      <c r="AP227" s="117"/>
    </row>
    <row r="228" spans="2:42" x14ac:dyDescent="0.15">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c r="AC228" s="117"/>
      <c r="AD228" s="117"/>
      <c r="AE228" s="117"/>
      <c r="AF228" s="117"/>
      <c r="AG228" s="117"/>
      <c r="AH228" s="117"/>
      <c r="AI228" s="117"/>
      <c r="AJ228" s="117"/>
      <c r="AK228" s="117"/>
      <c r="AL228" s="117"/>
      <c r="AM228" s="117"/>
      <c r="AN228" s="117"/>
      <c r="AO228" s="117"/>
      <c r="AP228" s="117"/>
    </row>
    <row r="229" spans="2:42" x14ac:dyDescent="0.15">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c r="AC229" s="117"/>
      <c r="AD229" s="117"/>
      <c r="AE229" s="117"/>
      <c r="AF229" s="117"/>
      <c r="AG229" s="117"/>
      <c r="AH229" s="117"/>
      <c r="AI229" s="117"/>
      <c r="AJ229" s="117"/>
      <c r="AK229" s="117"/>
      <c r="AL229" s="117"/>
      <c r="AM229" s="117"/>
      <c r="AN229" s="117"/>
      <c r="AO229" s="117"/>
      <c r="AP229" s="117"/>
    </row>
    <row r="230" spans="2:42" x14ac:dyDescent="0.15">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c r="AC230" s="117"/>
      <c r="AD230" s="117"/>
      <c r="AE230" s="117"/>
      <c r="AF230" s="117"/>
      <c r="AG230" s="117"/>
      <c r="AH230" s="117"/>
      <c r="AI230" s="117"/>
      <c r="AJ230" s="117"/>
      <c r="AK230" s="117"/>
      <c r="AL230" s="117"/>
      <c r="AM230" s="117"/>
      <c r="AN230" s="117"/>
      <c r="AO230" s="117"/>
      <c r="AP230" s="117"/>
    </row>
    <row r="231" spans="2:42" x14ac:dyDescent="0.15">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c r="AC231" s="117"/>
      <c r="AD231" s="117"/>
      <c r="AE231" s="117"/>
      <c r="AF231" s="117"/>
      <c r="AG231" s="117"/>
      <c r="AH231" s="117"/>
      <c r="AI231" s="117"/>
      <c r="AJ231" s="117"/>
      <c r="AK231" s="117"/>
      <c r="AL231" s="117"/>
      <c r="AM231" s="117"/>
      <c r="AN231" s="117"/>
      <c r="AO231" s="117"/>
      <c r="AP231" s="117"/>
    </row>
    <row r="232" spans="2:42" x14ac:dyDescent="0.15">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17"/>
      <c r="AF232" s="117"/>
      <c r="AG232" s="117"/>
      <c r="AH232" s="117"/>
      <c r="AI232" s="117"/>
      <c r="AJ232" s="117"/>
      <c r="AK232" s="117"/>
      <c r="AL232" s="117"/>
      <c r="AM232" s="117"/>
      <c r="AN232" s="117"/>
      <c r="AO232" s="117"/>
      <c r="AP232" s="117"/>
    </row>
    <row r="233" spans="2:42" x14ac:dyDescent="0.15">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c r="AC233" s="117"/>
      <c r="AD233" s="117"/>
      <c r="AE233" s="117"/>
      <c r="AF233" s="117"/>
      <c r="AG233" s="117"/>
      <c r="AH233" s="117"/>
      <c r="AI233" s="117"/>
      <c r="AJ233" s="117"/>
      <c r="AK233" s="117"/>
      <c r="AL233" s="117"/>
      <c r="AM233" s="117"/>
      <c r="AN233" s="117"/>
      <c r="AO233" s="117"/>
      <c r="AP233" s="117"/>
    </row>
    <row r="234" spans="2:42" x14ac:dyDescent="0.15">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c r="AC234" s="117"/>
      <c r="AD234" s="117"/>
      <c r="AE234" s="117"/>
      <c r="AF234" s="117"/>
      <c r="AG234" s="117"/>
      <c r="AH234" s="117"/>
      <c r="AI234" s="117"/>
      <c r="AJ234" s="117"/>
      <c r="AK234" s="117"/>
      <c r="AL234" s="117"/>
      <c r="AM234" s="117"/>
      <c r="AN234" s="117"/>
      <c r="AO234" s="117"/>
      <c r="AP234" s="117"/>
    </row>
  </sheetData>
  <sheetProtection password="CC67" sheet="1" objects="1" selectLockedCells="1"/>
  <mergeCells count="182">
    <mergeCell ref="B74:B77"/>
    <mergeCell ref="C74:I74"/>
    <mergeCell ref="AJ74:AO74"/>
    <mergeCell ref="C75:I75"/>
    <mergeCell ref="AJ75:AO75"/>
    <mergeCell ref="C76:I76"/>
    <mergeCell ref="C77:I77"/>
    <mergeCell ref="C72:E73"/>
    <mergeCell ref="F72:I72"/>
    <mergeCell ref="J72:J73"/>
    <mergeCell ref="AI72:AI73"/>
    <mergeCell ref="F73:I73"/>
    <mergeCell ref="AJ78:AO79"/>
    <mergeCell ref="AP78:AP79"/>
    <mergeCell ref="L71:T71"/>
    <mergeCell ref="U71:X71"/>
    <mergeCell ref="Y71:AH71"/>
    <mergeCell ref="AJ76:AO76"/>
    <mergeCell ref="AJ77:AO77"/>
    <mergeCell ref="AP66:AP67"/>
    <mergeCell ref="C67:I67"/>
    <mergeCell ref="AJ67:AO67"/>
    <mergeCell ref="AJ66:AO66"/>
    <mergeCell ref="C66:I66"/>
    <mergeCell ref="J66:J67"/>
    <mergeCell ref="AI66:AI67"/>
    <mergeCell ref="C71:I71"/>
    <mergeCell ref="AJ71:AO71"/>
    <mergeCell ref="C68:I68"/>
    <mergeCell ref="AJ68:AO68"/>
    <mergeCell ref="C69:I69"/>
    <mergeCell ref="J69:J70"/>
    <mergeCell ref="AI69:AI70"/>
    <mergeCell ref="AJ69:AO69"/>
    <mergeCell ref="C70:I70"/>
    <mergeCell ref="AJ70:AO70"/>
    <mergeCell ref="AI45:AI49"/>
    <mergeCell ref="AJ47:AO47"/>
    <mergeCell ref="AJ50:AP50"/>
    <mergeCell ref="AJ49:AO49"/>
    <mergeCell ref="J51:J54"/>
    <mergeCell ref="AI51:AI54"/>
    <mergeCell ref="AJ52:AP52"/>
    <mergeCell ref="AJ54:AP54"/>
    <mergeCell ref="C65:I65"/>
    <mergeCell ref="AJ65:AO65"/>
    <mergeCell ref="B26:B28"/>
    <mergeCell ref="C26:I26"/>
    <mergeCell ref="J26:J28"/>
    <mergeCell ref="AI26:AI28"/>
    <mergeCell ref="C27:E28"/>
    <mergeCell ref="F27:I27"/>
    <mergeCell ref="F28:I28"/>
    <mergeCell ref="B29:B30"/>
    <mergeCell ref="J29:J30"/>
    <mergeCell ref="AI29:AI30"/>
    <mergeCell ref="C30:I30"/>
    <mergeCell ref="C29:I29"/>
    <mergeCell ref="AJ31:AO31"/>
    <mergeCell ref="AJ37:AO37"/>
    <mergeCell ref="AJ34:AO34"/>
    <mergeCell ref="AJ36:AO36"/>
    <mergeCell ref="AI39:AI43"/>
    <mergeCell ref="AJ40:AO40"/>
    <mergeCell ref="AJ15:AO16"/>
    <mergeCell ref="AJ17:AO25"/>
    <mergeCell ref="AI21:AI22"/>
    <mergeCell ref="AI23:AI25"/>
    <mergeCell ref="AI19:AI20"/>
    <mergeCell ref="AJ32:AO32"/>
    <mergeCell ref="AJ26:AO26"/>
    <mergeCell ref="AJ27:AO28"/>
    <mergeCell ref="AJ30:AP30"/>
    <mergeCell ref="AJ29:AO29"/>
    <mergeCell ref="AJ55:AO55"/>
    <mergeCell ref="AJ38:AO38"/>
    <mergeCell ref="AJ46:AO46"/>
    <mergeCell ref="AJ45:AO45"/>
    <mergeCell ref="AJ39:AO39"/>
    <mergeCell ref="AJ41:AO41"/>
    <mergeCell ref="AJ43:AO43"/>
    <mergeCell ref="AJ51:AO51"/>
    <mergeCell ref="AJ33:AO33"/>
    <mergeCell ref="AJ35:AO35"/>
    <mergeCell ref="AO6:AP6"/>
    <mergeCell ref="Z6:AI6"/>
    <mergeCell ref="AJ8:AO8"/>
    <mergeCell ref="AP9:AP11"/>
    <mergeCell ref="AI9:AI11"/>
    <mergeCell ref="AJ14:AO14"/>
    <mergeCell ref="AJ9:AO9"/>
    <mergeCell ref="AP12:AP14"/>
    <mergeCell ref="AJ10:AO10"/>
    <mergeCell ref="AJ12:AO12"/>
    <mergeCell ref="AJ13:AO13"/>
    <mergeCell ref="AI17:AI18"/>
    <mergeCell ref="C21:I21"/>
    <mergeCell ref="C18:I18"/>
    <mergeCell ref="C19:I19"/>
    <mergeCell ref="J19:J20"/>
    <mergeCell ref="C20:I20"/>
    <mergeCell ref="J21:J22"/>
    <mergeCell ref="J23:J25"/>
    <mergeCell ref="AK6:AN6"/>
    <mergeCell ref="C61:I61"/>
    <mergeCell ref="C63:I63"/>
    <mergeCell ref="C51:I51"/>
    <mergeCell ref="C54:I54"/>
    <mergeCell ref="C52:I52"/>
    <mergeCell ref="C53:I53"/>
    <mergeCell ref="C45:I45"/>
    <mergeCell ref="C48:I48"/>
    <mergeCell ref="C49:I49"/>
    <mergeCell ref="F6:Q6"/>
    <mergeCell ref="C12:I12"/>
    <mergeCell ref="C39:I39"/>
    <mergeCell ref="C41:I41"/>
    <mergeCell ref="C43:I43"/>
    <mergeCell ref="C40:I40"/>
    <mergeCell ref="C42:I42"/>
    <mergeCell ref="C50:I50"/>
    <mergeCell ref="C46:I46"/>
    <mergeCell ref="C47:I47"/>
    <mergeCell ref="C44:I44"/>
    <mergeCell ref="C38:I38"/>
    <mergeCell ref="C37:I37"/>
    <mergeCell ref="C34:I34"/>
    <mergeCell ref="C36:I36"/>
    <mergeCell ref="C32:I32"/>
    <mergeCell ref="C33:I33"/>
    <mergeCell ref="C35:I35"/>
    <mergeCell ref="C31:I31"/>
    <mergeCell ref="C23:I23"/>
    <mergeCell ref="J45:J49"/>
    <mergeCell ref="C64:I64"/>
    <mergeCell ref="AJ64:AO64"/>
    <mergeCell ref="B37:B73"/>
    <mergeCell ref="J39:J43"/>
    <mergeCell ref="AJ44:AP44"/>
    <mergeCell ref="J17:J18"/>
    <mergeCell ref="AJ56:AO56"/>
    <mergeCell ref="AJ53:AO53"/>
    <mergeCell ref="C59:I59"/>
    <mergeCell ref="AJ59:AO59"/>
    <mergeCell ref="AJ63:AO63"/>
    <mergeCell ref="C60:I60"/>
    <mergeCell ref="C57:I57"/>
    <mergeCell ref="AJ57:AO57"/>
    <mergeCell ref="C58:I58"/>
    <mergeCell ref="AJ58:AO58"/>
    <mergeCell ref="B12:B25"/>
    <mergeCell ref="C17:I17"/>
    <mergeCell ref="C22:I22"/>
    <mergeCell ref="C25:I25"/>
    <mergeCell ref="C14:I14"/>
    <mergeCell ref="C24:I24"/>
    <mergeCell ref="C15:I15"/>
    <mergeCell ref="C16:I16"/>
    <mergeCell ref="C55:I55"/>
    <mergeCell ref="C62:I62"/>
    <mergeCell ref="AJ62:AO62"/>
    <mergeCell ref="S1:X1"/>
    <mergeCell ref="Y1:AA1"/>
    <mergeCell ref="AC1:AJ2"/>
    <mergeCell ref="AK1:AL2"/>
    <mergeCell ref="C56:I56"/>
    <mergeCell ref="AJ60:AO60"/>
    <mergeCell ref="AJ61:AO61"/>
    <mergeCell ref="T2:V2"/>
    <mergeCell ref="E2:J2"/>
    <mergeCell ref="N2:S2"/>
    <mergeCell ref="G9:G11"/>
    <mergeCell ref="H9:I11"/>
    <mergeCell ref="J9:J11"/>
    <mergeCell ref="C13:I13"/>
    <mergeCell ref="B8:I8"/>
    <mergeCell ref="B9:F11"/>
    <mergeCell ref="W2:AB2"/>
    <mergeCell ref="R6:Y6"/>
    <mergeCell ref="B2:D2"/>
    <mergeCell ref="K2:M2"/>
    <mergeCell ref="B6:E6"/>
  </mergeCells>
  <phoneticPr fontId="2"/>
  <conditionalFormatting sqref="C44:I44">
    <cfRule type="expression" dxfId="21" priority="6" stopIfTrue="1">
      <formula>AND($AC$1=$BB$1,$AK$1=$BD$1,$C$44=$BG$44)</formula>
    </cfRule>
  </conditionalFormatting>
  <conditionalFormatting sqref="C50:I50">
    <cfRule type="expression" dxfId="20" priority="5"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4" stopIfTrue="1" operator="equal">
      <formula>"外部パイロットベースに変更が必要"</formula>
    </cfRule>
    <cfRule type="cellIs" dxfId="16" priority="15" stopIfTrue="1" operator="equal">
      <formula>"※ベースオプションにエラーが有ります"</formula>
    </cfRule>
  </conditionalFormatting>
  <conditionalFormatting sqref="K8:AH8">
    <cfRule type="cellIs" dxfId="15" priority="20" stopIfTrue="1" operator="equal">
      <formula>"※ 型式エラー有り"</formula>
    </cfRule>
    <cfRule type="cellIs" dxfId="14" priority="21" stopIfTrue="1" operator="between">
      <formula>$BC$8</formula>
      <formula>$BE$8</formula>
    </cfRule>
    <cfRule type="cellIs" dxfId="13" priority="22" stopIfTrue="1" operator="equal">
      <formula>"バルブ選定で要電圧指定"</formula>
    </cfRule>
  </conditionalFormatting>
  <conditionalFormatting sqref="K44:AH44 K50:AH50">
    <cfRule type="expression" dxfId="12" priority="26" stopIfTrue="1">
      <formula>AND($AC$1=$BB$1,$AK$1=$BD$1,K44="!!!")</formula>
    </cfRule>
  </conditionalFormatting>
  <conditionalFormatting sqref="K67:AH67">
    <cfRule type="cellIs" dxfId="11" priority="13" stopIfTrue="1" operator="equal">
      <formula>"X"</formula>
    </cfRule>
  </conditionalFormatting>
  <conditionalFormatting sqref="K70:AH70">
    <cfRule type="cellIs" dxfId="10" priority="16" stopIfTrue="1" operator="equal">
      <formula>$BB$80</formula>
    </cfRule>
  </conditionalFormatting>
  <conditionalFormatting sqref="R6:AI6">
    <cfRule type="cellIs" dxfId="9" priority="24" stopIfTrue="1" operator="notEqual">
      <formula>""</formula>
    </cfRule>
  </conditionalFormatting>
  <conditionalFormatting sqref="Y1:AA1">
    <cfRule type="expression" dxfId="8" priority="18" stopIfTrue="1">
      <formula>$S$1&lt;&gt;""</formula>
    </cfRule>
  </conditionalFormatting>
  <conditionalFormatting sqref="AB1">
    <cfRule type="expression" dxfId="7" priority="19" stopIfTrue="1">
      <formula>$S$1&lt;&gt;""</formula>
    </cfRule>
  </conditionalFormatting>
  <conditionalFormatting sqref="AC1:AJ2">
    <cfRule type="expression" dxfId="6" priority="10" stopIfTrue="1">
      <formula>$AK$1=$BD$1</formula>
    </cfRule>
    <cfRule type="expression" dxfId="5" priority="11" stopIfTrue="1">
      <formula>AND(AJ55=BC55,$AK$1=BC1)</formula>
    </cfRule>
  </conditionalFormatting>
  <conditionalFormatting sqref="AK1:AL2">
    <cfRule type="expression" dxfId="4" priority="17" stopIfTrue="1">
      <formula>$AC$1=$BB$1</formula>
    </cfRule>
  </conditionalFormatting>
  <conditionalFormatting sqref="AP37">
    <cfRule type="cellIs" dxfId="3" priority="12"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9"/>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230</v>
      </c>
      <c r="B1" s="95"/>
      <c r="C1" s="95"/>
      <c r="E1" s="379" t="s">
        <v>989</v>
      </c>
      <c r="F1" s="117"/>
      <c r="G1" s="100"/>
      <c r="H1" s="100"/>
      <c r="I1" s="100"/>
      <c r="J1" s="100"/>
      <c r="K1" s="99" t="s">
        <v>231</v>
      </c>
      <c r="L1" s="99" t="s">
        <v>232</v>
      </c>
      <c r="M1" s="99" t="s">
        <v>804</v>
      </c>
      <c r="N1" s="99" t="s">
        <v>804</v>
      </c>
      <c r="O1" s="100"/>
      <c r="P1" s="100"/>
      <c r="Q1" s="100"/>
      <c r="R1" s="99" t="s">
        <v>348</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805</v>
      </c>
      <c r="AS1" s="100"/>
      <c r="AT1" s="100"/>
    </row>
    <row r="2" spans="1:46" ht="20.25" customHeight="1" x14ac:dyDescent="0.15">
      <c r="A2" s="95"/>
      <c r="B2" s="95"/>
      <c r="C2" s="173" t="s">
        <v>233</v>
      </c>
      <c r="D2" s="174">
        <v>1</v>
      </c>
      <c r="E2" s="175" t="s">
        <v>779</v>
      </c>
      <c r="F2" s="117"/>
      <c r="G2" s="100"/>
      <c r="H2" s="100"/>
      <c r="I2" s="100"/>
      <c r="J2" s="100"/>
      <c r="K2" s="100" t="s">
        <v>806</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78" t="str">
        <f>IF(OR(仕様書作成!R6&lt;&gt;"",仕様書作成!Z6&lt;&gt;""),発注情報!F3,"")</f>
        <v/>
      </c>
      <c r="C3" s="12" t="s">
        <v>665</v>
      </c>
      <c r="F3" s="100" t="s">
        <v>802</v>
      </c>
      <c r="G3" s="100" t="str">
        <f>IF(COUNTIF(O3,"*SY51*"),$H$3,IF(COUNTIF(O3,"*SY52*"),$H$4,IF(COUNTIF(O3,"*SY53*"),$H$5,IF(COUNTIF(O3,"*SY54*"),$H$6,IF(COUNTIF(O3,"*SY55*"),$H$7,IF(COUNTIF(O3,"*78*"),$H$12,IF(COUNTIF(O3,"*79*"),$H$13,"")))))))</f>
        <v/>
      </c>
      <c r="H3" s="100" t="s">
        <v>780</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76"/>
      <c r="B4" s="177" t="s">
        <v>234</v>
      </c>
      <c r="C4" s="177" t="s">
        <v>235</v>
      </c>
      <c r="D4" s="176" t="s">
        <v>778</v>
      </c>
      <c r="E4" s="176" t="s">
        <v>236</v>
      </c>
      <c r="F4" s="100"/>
      <c r="G4" s="100" t="str">
        <f t="shared" ref="G4:G26" si="4">IF(COUNTIF(O4,"*SY51*"),$H$3,IF(COUNTIF(O4,"*SY52*"),$H$4,IF(COUNTIF(O4,"*SY53*"),$H$5,IF(COUNTIF(O4,"*SY54*"),$H$6,IF(COUNTIF(O4,"*SY55*"),$H$7,IF(COUNTIF(O4,"*78*"),$H$12,IF(COUNTIF(O4,"*79*"),$H$13,"")))))))</f>
        <v/>
      </c>
      <c r="H4" s="100" t="s">
        <v>781</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78">
        <v>1</v>
      </c>
      <c r="B5" s="179" t="str">
        <f>IF(ISERROR(K130)=TRUE,"",IF(OR(K130=$K$119,K130=$K$120,K130=$K$121),"",K130))</f>
        <v>マニホールドベース</v>
      </c>
      <c r="C5" s="180" t="str">
        <f>IF(ISERROR(L130)=TRUE,"",IF(B5="","",L130))</f>
        <v>必須項目に入力漏れがあります</v>
      </c>
      <c r="D5" s="180">
        <f>IF(ISERROR(M130)=TRUE,"",IF(C5="","",M130))</f>
        <v>1</v>
      </c>
      <c r="E5" s="181">
        <f t="shared" ref="E5:E40" si="7">IF(D5="","",D5*$D$2)</f>
        <v>1</v>
      </c>
      <c r="F5" s="100"/>
      <c r="G5" s="100" t="str">
        <f t="shared" si="4"/>
        <v/>
      </c>
      <c r="H5" s="100" t="s">
        <v>782</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78">
        <v>2</v>
      </c>
      <c r="B6" s="179" t="str">
        <f t="shared" ref="B6:B40" si="8">IF(ISERROR(K131)=TRUE,"",IF(OR(K131=$K$119,K131=$K$120,K131=$K$121),"",K131))</f>
        <v/>
      </c>
      <c r="C6" s="180" t="str">
        <f t="shared" ref="C6:C40" si="9">IF(ISERROR(L131)=TRUE,"",IF(B6="","","*"&amp;L131))</f>
        <v/>
      </c>
      <c r="D6" s="180" t="str">
        <f t="shared" ref="D6:D40" si="10">IF(ISERROR(M131)=TRUE,"",IF(C6="","",M131))</f>
        <v/>
      </c>
      <c r="E6" s="181" t="str">
        <f t="shared" si="7"/>
        <v/>
      </c>
      <c r="F6" s="100"/>
      <c r="G6" s="100" t="str">
        <f t="shared" si="4"/>
        <v/>
      </c>
      <c r="H6" s="100" t="s">
        <v>783</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78">
        <v>3</v>
      </c>
      <c r="B7" s="179" t="str">
        <f t="shared" si="8"/>
        <v/>
      </c>
      <c r="C7" s="180" t="str">
        <f t="shared" si="9"/>
        <v/>
      </c>
      <c r="D7" s="180" t="str">
        <f t="shared" si="10"/>
        <v/>
      </c>
      <c r="E7" s="181" t="str">
        <f t="shared" si="7"/>
        <v/>
      </c>
      <c r="F7" s="100"/>
      <c r="G7" s="100" t="str">
        <f t="shared" si="4"/>
        <v/>
      </c>
      <c r="H7" s="100" t="s">
        <v>784</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78">
        <v>4</v>
      </c>
      <c r="B8" s="179" t="str">
        <f t="shared" si="8"/>
        <v/>
      </c>
      <c r="C8" s="180" t="str">
        <f t="shared" si="9"/>
        <v/>
      </c>
      <c r="D8" s="180" t="str">
        <f t="shared" si="10"/>
        <v/>
      </c>
      <c r="E8" s="181" t="str">
        <f t="shared" si="7"/>
        <v/>
      </c>
      <c r="F8" s="100"/>
      <c r="G8" s="100" t="str">
        <f t="shared" si="4"/>
        <v/>
      </c>
      <c r="H8" s="100" t="s">
        <v>785</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78">
        <v>5</v>
      </c>
      <c r="B9" s="179" t="str">
        <f t="shared" si="8"/>
        <v/>
      </c>
      <c r="C9" s="180" t="str">
        <f t="shared" si="9"/>
        <v/>
      </c>
      <c r="D9" s="180" t="str">
        <f t="shared" si="10"/>
        <v/>
      </c>
      <c r="E9" s="181" t="str">
        <f t="shared" si="7"/>
        <v/>
      </c>
      <c r="F9" s="100"/>
      <c r="G9" s="100" t="str">
        <f t="shared" si="4"/>
        <v/>
      </c>
      <c r="H9" s="100" t="s">
        <v>786</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78">
        <v>6</v>
      </c>
      <c r="B10" s="179" t="str">
        <f t="shared" si="8"/>
        <v/>
      </c>
      <c r="C10" s="180" t="str">
        <f t="shared" si="9"/>
        <v/>
      </c>
      <c r="D10" s="180" t="str">
        <f t="shared" si="10"/>
        <v/>
      </c>
      <c r="E10" s="181" t="str">
        <f t="shared" si="7"/>
        <v/>
      </c>
      <c r="F10" s="100"/>
      <c r="G10" s="100" t="str">
        <f t="shared" si="4"/>
        <v/>
      </c>
      <c r="H10" s="100" t="s">
        <v>787</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78">
        <v>7</v>
      </c>
      <c r="B11" s="179" t="str">
        <f t="shared" si="8"/>
        <v/>
      </c>
      <c r="C11" s="180" t="str">
        <f t="shared" si="9"/>
        <v/>
      </c>
      <c r="D11" s="180" t="str">
        <f t="shared" si="10"/>
        <v/>
      </c>
      <c r="E11" s="181" t="str">
        <f t="shared" si="7"/>
        <v/>
      </c>
      <c r="F11" s="100"/>
      <c r="G11" s="100" t="str">
        <f t="shared" si="4"/>
        <v/>
      </c>
      <c r="H11" s="100" t="s">
        <v>807</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78">
        <v>8</v>
      </c>
      <c r="B12" s="179" t="str">
        <f t="shared" si="8"/>
        <v/>
      </c>
      <c r="C12" s="180" t="str">
        <f t="shared" si="9"/>
        <v/>
      </c>
      <c r="D12" s="180" t="str">
        <f t="shared" si="10"/>
        <v/>
      </c>
      <c r="E12" s="181" t="str">
        <f t="shared" si="7"/>
        <v/>
      </c>
      <c r="F12" s="100"/>
      <c r="G12" s="100" t="str">
        <f t="shared" si="4"/>
        <v/>
      </c>
      <c r="H12" s="100" t="s">
        <v>788</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78">
        <v>9</v>
      </c>
      <c r="B13" s="179" t="str">
        <f t="shared" si="8"/>
        <v/>
      </c>
      <c r="C13" s="180" t="str">
        <f t="shared" si="9"/>
        <v/>
      </c>
      <c r="D13" s="180" t="str">
        <f t="shared" si="10"/>
        <v/>
      </c>
      <c r="E13" s="181" t="str">
        <f t="shared" si="7"/>
        <v/>
      </c>
      <c r="F13" s="100"/>
      <c r="G13" s="100" t="str">
        <f t="shared" si="4"/>
        <v/>
      </c>
      <c r="H13" s="100" t="s">
        <v>789</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78">
        <v>10</v>
      </c>
      <c r="B14" s="179" t="str">
        <f t="shared" si="8"/>
        <v/>
      </c>
      <c r="C14" s="180" t="str">
        <f t="shared" si="9"/>
        <v/>
      </c>
      <c r="D14" s="180" t="str">
        <f t="shared" si="10"/>
        <v/>
      </c>
      <c r="E14" s="181" t="str">
        <f t="shared" si="7"/>
        <v/>
      </c>
      <c r="F14" s="100"/>
      <c r="G14" s="100" t="str">
        <f t="shared" si="4"/>
        <v/>
      </c>
      <c r="H14" s="100" t="s">
        <v>790</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78">
        <v>11</v>
      </c>
      <c r="B15" s="179" t="str">
        <f t="shared" si="8"/>
        <v/>
      </c>
      <c r="C15" s="180" t="str">
        <f t="shared" si="9"/>
        <v/>
      </c>
      <c r="D15" s="180" t="str">
        <f t="shared" si="10"/>
        <v/>
      </c>
      <c r="E15" s="181"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78">
        <v>12</v>
      </c>
      <c r="B16" s="179" t="str">
        <f t="shared" si="8"/>
        <v/>
      </c>
      <c r="C16" s="180" t="str">
        <f t="shared" si="9"/>
        <v/>
      </c>
      <c r="D16" s="180" t="str">
        <f t="shared" si="10"/>
        <v/>
      </c>
      <c r="E16" s="181"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78">
        <v>13</v>
      </c>
      <c r="B17" s="179" t="str">
        <f t="shared" si="8"/>
        <v/>
      </c>
      <c r="C17" s="180" t="str">
        <f t="shared" si="9"/>
        <v/>
      </c>
      <c r="D17" s="180" t="str">
        <f t="shared" si="10"/>
        <v/>
      </c>
      <c r="E17" s="181"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78">
        <v>14</v>
      </c>
      <c r="B18" s="179" t="str">
        <f t="shared" si="8"/>
        <v/>
      </c>
      <c r="C18" s="180" t="str">
        <f t="shared" si="9"/>
        <v/>
      </c>
      <c r="D18" s="180" t="str">
        <f t="shared" si="10"/>
        <v/>
      </c>
      <c r="E18" s="181" t="str">
        <f t="shared" si="7"/>
        <v/>
      </c>
      <c r="F18" s="100"/>
      <c r="G18" s="100" t="str">
        <f t="shared" si="4"/>
        <v/>
      </c>
      <c r="H18" s="100"/>
      <c r="I18" s="100"/>
      <c r="J18" s="100">
        <v>16</v>
      </c>
      <c r="K18" s="100" t="str">
        <f t="shared" si="0"/>
        <v/>
      </c>
      <c r="L18" s="100" t="str">
        <f>IF(COUNTIF($O$3:O17,O18)&gt;=1,"",O18)</f>
        <v/>
      </c>
      <c r="M18" s="100" t="str">
        <f t="shared" si="1"/>
        <v/>
      </c>
      <c r="N18" s="100" t="str">
        <f t="shared" si="5"/>
        <v/>
      </c>
      <c r="O18" s="286"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78">
        <v>15</v>
      </c>
      <c r="B19" s="179" t="str">
        <f t="shared" si="8"/>
        <v/>
      </c>
      <c r="C19" s="180" t="str">
        <f t="shared" si="9"/>
        <v/>
      </c>
      <c r="D19" s="180" t="str">
        <f t="shared" si="10"/>
        <v/>
      </c>
      <c r="E19" s="181" t="str">
        <f t="shared" si="7"/>
        <v/>
      </c>
      <c r="F19" s="100"/>
      <c r="G19" s="100" t="str">
        <f t="shared" si="4"/>
        <v/>
      </c>
      <c r="H19" s="100"/>
      <c r="I19" s="100"/>
      <c r="J19" s="100">
        <v>17</v>
      </c>
      <c r="K19" s="100" t="str">
        <f t="shared" si="0"/>
        <v/>
      </c>
      <c r="L19" s="100" t="str">
        <f>IF(COUNTIF($O$3:O18,O19)&gt;=1,"",O19)</f>
        <v/>
      </c>
      <c r="M19" s="100" t="str">
        <f t="shared" si="1"/>
        <v/>
      </c>
      <c r="N19" s="100" t="str">
        <f t="shared" si="5"/>
        <v/>
      </c>
      <c r="O19" s="286"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78">
        <v>16</v>
      </c>
      <c r="B20" s="179" t="str">
        <f t="shared" si="8"/>
        <v/>
      </c>
      <c r="C20" s="180" t="str">
        <f t="shared" si="9"/>
        <v/>
      </c>
      <c r="D20" s="180" t="str">
        <f t="shared" si="10"/>
        <v/>
      </c>
      <c r="E20" s="181"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78">
        <v>17</v>
      </c>
      <c r="B21" s="179" t="str">
        <f t="shared" si="8"/>
        <v/>
      </c>
      <c r="C21" s="180" t="str">
        <f t="shared" si="9"/>
        <v/>
      </c>
      <c r="D21" s="180" t="str">
        <f t="shared" si="10"/>
        <v/>
      </c>
      <c r="E21" s="181"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78">
        <v>18</v>
      </c>
      <c r="B22" s="179" t="str">
        <f t="shared" si="8"/>
        <v/>
      </c>
      <c r="C22" s="180" t="str">
        <f t="shared" si="9"/>
        <v/>
      </c>
      <c r="D22" s="180" t="str">
        <f t="shared" si="10"/>
        <v/>
      </c>
      <c r="E22" s="181"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78">
        <v>19</v>
      </c>
      <c r="B23" s="179" t="str">
        <f t="shared" si="8"/>
        <v/>
      </c>
      <c r="C23" s="180" t="str">
        <f t="shared" si="9"/>
        <v/>
      </c>
      <c r="D23" s="180" t="str">
        <f t="shared" si="10"/>
        <v/>
      </c>
      <c r="E23" s="181"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78">
        <v>20</v>
      </c>
      <c r="B24" s="179" t="str">
        <f t="shared" si="8"/>
        <v/>
      </c>
      <c r="C24" s="180" t="str">
        <f t="shared" si="9"/>
        <v/>
      </c>
      <c r="D24" s="180" t="str">
        <f t="shared" si="10"/>
        <v/>
      </c>
      <c r="E24" s="181"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78">
        <v>21</v>
      </c>
      <c r="B25" s="179" t="str">
        <f t="shared" si="8"/>
        <v/>
      </c>
      <c r="C25" s="180" t="str">
        <f t="shared" si="9"/>
        <v/>
      </c>
      <c r="D25" s="180" t="str">
        <f t="shared" si="10"/>
        <v/>
      </c>
      <c r="E25" s="181"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78">
        <v>22</v>
      </c>
      <c r="B26" s="179" t="str">
        <f t="shared" si="8"/>
        <v/>
      </c>
      <c r="C26" s="180" t="str">
        <f t="shared" si="9"/>
        <v/>
      </c>
      <c r="D26" s="180" t="str">
        <f t="shared" si="10"/>
        <v/>
      </c>
      <c r="E26" s="181"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78">
        <v>23</v>
      </c>
      <c r="B27" s="179" t="str">
        <f t="shared" si="8"/>
        <v/>
      </c>
      <c r="C27" s="180" t="str">
        <f t="shared" si="9"/>
        <v/>
      </c>
      <c r="D27" s="180" t="str">
        <f t="shared" si="10"/>
        <v/>
      </c>
      <c r="E27" s="181" t="str">
        <f t="shared" si="7"/>
        <v/>
      </c>
      <c r="F27" s="100"/>
      <c r="G27" s="100"/>
      <c r="H27" s="100"/>
      <c r="I27" s="100"/>
      <c r="J27" s="287">
        <v>1</v>
      </c>
      <c r="K27" s="100" t="s">
        <v>788</v>
      </c>
      <c r="L27" s="370" t="s">
        <v>857</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78">
        <v>24</v>
      </c>
      <c r="B28" s="179" t="str">
        <f t="shared" si="8"/>
        <v/>
      </c>
      <c r="C28" s="180" t="str">
        <f t="shared" si="9"/>
        <v/>
      </c>
      <c r="D28" s="180" t="str">
        <f t="shared" si="10"/>
        <v/>
      </c>
      <c r="E28" s="181" t="str">
        <f t="shared" si="7"/>
        <v/>
      </c>
      <c r="F28" s="100"/>
      <c r="G28" s="100"/>
      <c r="H28" s="100"/>
      <c r="I28" s="100"/>
      <c r="J28" s="287">
        <v>2</v>
      </c>
      <c r="K28" s="100" t="s">
        <v>788</v>
      </c>
      <c r="L28" s="370" t="s">
        <v>858</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78">
        <v>25</v>
      </c>
      <c r="B29" s="179" t="str">
        <f t="shared" si="8"/>
        <v/>
      </c>
      <c r="C29" s="180" t="str">
        <f t="shared" si="9"/>
        <v/>
      </c>
      <c r="D29" s="180" t="str">
        <f t="shared" si="10"/>
        <v/>
      </c>
      <c r="E29" s="181" t="str">
        <f t="shared" si="7"/>
        <v/>
      </c>
      <c r="F29" s="100"/>
      <c r="G29" s="100"/>
      <c r="H29" s="100"/>
      <c r="I29" s="100"/>
      <c r="J29" s="287">
        <v>3</v>
      </c>
      <c r="K29" s="100" t="s">
        <v>788</v>
      </c>
      <c r="L29" s="370" t="s">
        <v>859</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78">
        <v>26</v>
      </c>
      <c r="B30" s="179" t="str">
        <f t="shared" si="8"/>
        <v/>
      </c>
      <c r="C30" s="180" t="str">
        <f t="shared" si="9"/>
        <v/>
      </c>
      <c r="D30" s="180" t="str">
        <f t="shared" si="10"/>
        <v/>
      </c>
      <c r="E30" s="181" t="str">
        <f t="shared" si="7"/>
        <v/>
      </c>
      <c r="F30" s="100"/>
      <c r="G30" s="100"/>
      <c r="H30" s="100"/>
      <c r="I30" s="100"/>
      <c r="J30" s="287">
        <v>4</v>
      </c>
      <c r="K30" s="100" t="s">
        <v>788</v>
      </c>
      <c r="L30" s="370" t="s">
        <v>860</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78">
        <v>27</v>
      </c>
      <c r="B31" s="179" t="str">
        <f t="shared" si="8"/>
        <v/>
      </c>
      <c r="C31" s="180" t="str">
        <f t="shared" si="9"/>
        <v/>
      </c>
      <c r="D31" s="180" t="str">
        <f t="shared" si="10"/>
        <v/>
      </c>
      <c r="E31" s="181" t="str">
        <f t="shared" si="7"/>
        <v/>
      </c>
      <c r="F31" s="100"/>
      <c r="G31" s="100"/>
      <c r="H31" s="100"/>
      <c r="I31" s="100"/>
      <c r="J31" s="287">
        <v>5</v>
      </c>
      <c r="K31" s="100" t="s">
        <v>788</v>
      </c>
      <c r="L31" s="370" t="s">
        <v>861</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78">
        <v>28</v>
      </c>
      <c r="B32" s="179" t="str">
        <f t="shared" si="8"/>
        <v/>
      </c>
      <c r="C32" s="180" t="str">
        <f t="shared" si="9"/>
        <v/>
      </c>
      <c r="D32" s="180" t="str">
        <f t="shared" si="10"/>
        <v/>
      </c>
      <c r="E32" s="181" t="str">
        <f t="shared" si="7"/>
        <v/>
      </c>
      <c r="F32" s="100"/>
      <c r="G32" s="100"/>
      <c r="H32" s="100"/>
      <c r="I32" s="100"/>
      <c r="J32" s="287">
        <v>6</v>
      </c>
      <c r="K32" s="100" t="s">
        <v>788</v>
      </c>
      <c r="L32" s="370" t="s">
        <v>862</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78">
        <v>29</v>
      </c>
      <c r="B33" s="179" t="str">
        <f t="shared" si="8"/>
        <v/>
      </c>
      <c r="C33" s="180" t="str">
        <f t="shared" si="9"/>
        <v/>
      </c>
      <c r="D33" s="180" t="str">
        <f t="shared" si="10"/>
        <v/>
      </c>
      <c r="E33" s="181" t="str">
        <f t="shared" si="7"/>
        <v/>
      </c>
      <c r="F33" s="100"/>
      <c r="G33" s="100"/>
      <c r="H33" s="100"/>
      <c r="I33" s="100"/>
      <c r="J33" s="287">
        <v>7</v>
      </c>
      <c r="K33" s="100" t="s">
        <v>791</v>
      </c>
      <c r="L33" s="100" t="s">
        <v>791</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78">
        <v>30</v>
      </c>
      <c r="B34" s="179" t="str">
        <f t="shared" si="8"/>
        <v/>
      </c>
      <c r="C34" s="180" t="str">
        <f t="shared" si="9"/>
        <v/>
      </c>
      <c r="D34" s="180" t="str">
        <f t="shared" si="10"/>
        <v/>
      </c>
      <c r="E34" s="181" t="str">
        <f t="shared" si="7"/>
        <v/>
      </c>
      <c r="F34" s="100"/>
      <c r="G34" s="100"/>
      <c r="H34" s="100"/>
      <c r="I34" s="100"/>
      <c r="J34" s="287">
        <v>8</v>
      </c>
      <c r="K34" s="100" t="s">
        <v>789</v>
      </c>
      <c r="L34" s="370" t="s">
        <v>863</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78">
        <v>31</v>
      </c>
      <c r="B35" s="179" t="str">
        <f t="shared" si="8"/>
        <v/>
      </c>
      <c r="C35" s="180" t="str">
        <f t="shared" si="9"/>
        <v/>
      </c>
      <c r="D35" s="180" t="str">
        <f t="shared" si="10"/>
        <v/>
      </c>
      <c r="E35" s="181" t="str">
        <f t="shared" si="7"/>
        <v/>
      </c>
      <c r="F35" s="100"/>
      <c r="G35" s="100"/>
      <c r="H35" s="100"/>
      <c r="I35" s="100"/>
      <c r="J35" s="287">
        <v>9</v>
      </c>
      <c r="K35" s="100" t="s">
        <v>789</v>
      </c>
      <c r="L35" s="370" t="s">
        <v>864</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78">
        <v>32</v>
      </c>
      <c r="B36" s="179" t="str">
        <f t="shared" si="8"/>
        <v/>
      </c>
      <c r="C36" s="180" t="str">
        <f t="shared" si="9"/>
        <v/>
      </c>
      <c r="D36" s="180" t="str">
        <f t="shared" si="10"/>
        <v/>
      </c>
      <c r="E36" s="181" t="str">
        <f t="shared" si="7"/>
        <v/>
      </c>
      <c r="F36" s="100"/>
      <c r="G36" s="100"/>
      <c r="H36" s="100"/>
      <c r="I36" s="100"/>
      <c r="J36" s="287">
        <v>10</v>
      </c>
      <c r="K36" s="100" t="s">
        <v>789</v>
      </c>
      <c r="L36" s="370" t="s">
        <v>865</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78">
        <v>33</v>
      </c>
      <c r="B37" s="179" t="str">
        <f t="shared" si="8"/>
        <v/>
      </c>
      <c r="C37" s="180" t="str">
        <f t="shared" si="9"/>
        <v/>
      </c>
      <c r="D37" s="180" t="str">
        <f t="shared" si="10"/>
        <v/>
      </c>
      <c r="E37" s="181" t="str">
        <f t="shared" si="7"/>
        <v/>
      </c>
      <c r="F37" s="100"/>
      <c r="G37" s="100"/>
      <c r="H37" s="100"/>
      <c r="I37" s="100"/>
      <c r="J37" s="287">
        <v>11</v>
      </c>
      <c r="K37" s="100" t="s">
        <v>789</v>
      </c>
      <c r="L37" s="370" t="s">
        <v>866</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78">
        <v>34</v>
      </c>
      <c r="B38" s="179" t="str">
        <f t="shared" si="8"/>
        <v/>
      </c>
      <c r="C38" s="180" t="str">
        <f t="shared" si="9"/>
        <v/>
      </c>
      <c r="D38" s="180" t="str">
        <f t="shared" si="10"/>
        <v/>
      </c>
      <c r="E38" s="181" t="str">
        <f t="shared" si="7"/>
        <v/>
      </c>
      <c r="F38" s="100"/>
      <c r="G38" s="100"/>
      <c r="H38" s="100"/>
      <c r="I38" s="100"/>
      <c r="J38" s="287">
        <v>12</v>
      </c>
      <c r="K38" s="100" t="s">
        <v>789</v>
      </c>
      <c r="L38" s="370" t="s">
        <v>867</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78">
        <v>35</v>
      </c>
      <c r="B39" s="179" t="str">
        <f t="shared" si="8"/>
        <v/>
      </c>
      <c r="C39" s="180" t="str">
        <f t="shared" si="9"/>
        <v/>
      </c>
      <c r="D39" s="180" t="str">
        <f t="shared" si="10"/>
        <v/>
      </c>
      <c r="E39" s="181" t="str">
        <f t="shared" si="7"/>
        <v/>
      </c>
      <c r="F39" s="100"/>
      <c r="G39" s="100"/>
      <c r="H39" s="100"/>
      <c r="I39" s="100"/>
      <c r="J39" s="287">
        <v>13</v>
      </c>
      <c r="K39" s="100" t="s">
        <v>789</v>
      </c>
      <c r="L39" s="370" t="s">
        <v>868</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78">
        <v>36</v>
      </c>
      <c r="B40" s="179" t="str">
        <f t="shared" si="8"/>
        <v/>
      </c>
      <c r="C40" s="180" t="str">
        <f t="shared" si="9"/>
        <v/>
      </c>
      <c r="D40" s="180" t="str">
        <f t="shared" si="10"/>
        <v/>
      </c>
      <c r="E40" s="181" t="str">
        <f t="shared" si="7"/>
        <v/>
      </c>
      <c r="F40" s="100"/>
      <c r="G40" s="100"/>
      <c r="H40" s="100"/>
      <c r="I40" s="100"/>
      <c r="J40" s="287">
        <v>14</v>
      </c>
      <c r="K40" s="100" t="s">
        <v>0</v>
      </c>
      <c r="L40" s="100" t="s">
        <v>0</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81"/>
      <c r="B41" s="226"/>
      <c r="C41" s="296"/>
      <c r="D41" s="296"/>
      <c r="E41" s="383"/>
      <c r="F41" s="100"/>
      <c r="G41" s="100"/>
      <c r="H41" s="100"/>
      <c r="I41" s="100"/>
      <c r="J41" s="287">
        <v>15</v>
      </c>
      <c r="K41" s="100" t="s">
        <v>808</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81"/>
      <c r="B42" s="226"/>
      <c r="C42" s="296"/>
      <c r="D42" s="296"/>
      <c r="E42" s="383"/>
      <c r="F42" s="100"/>
      <c r="G42" s="100"/>
      <c r="H42" s="100"/>
      <c r="I42" s="100"/>
      <c r="J42" s="287">
        <v>16</v>
      </c>
      <c r="K42" s="100" t="s">
        <v>809</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81"/>
      <c r="B43" s="226"/>
      <c r="C43" s="296"/>
      <c r="D43" s="296"/>
      <c r="E43" s="383"/>
      <c r="F43" s="100"/>
      <c r="G43" s="100"/>
      <c r="H43" s="100"/>
      <c r="I43" s="100"/>
      <c r="J43" s="287">
        <v>17</v>
      </c>
      <c r="K43" s="100" t="s">
        <v>810</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81"/>
      <c r="B44" s="226"/>
      <c r="C44" s="296"/>
      <c r="D44" s="296"/>
      <c r="E44" s="383"/>
      <c r="F44" s="100"/>
      <c r="G44" s="100"/>
      <c r="H44" s="100"/>
      <c r="I44" s="100"/>
      <c r="J44" s="287">
        <v>18</v>
      </c>
      <c r="K44" s="100" t="s">
        <v>811</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81"/>
      <c r="B45" s="226"/>
      <c r="C45" s="296"/>
      <c r="D45" s="296"/>
      <c r="E45" s="383"/>
      <c r="F45" s="100"/>
      <c r="G45" s="100"/>
      <c r="H45" s="100"/>
      <c r="I45" s="100"/>
      <c r="J45" s="287">
        <v>19</v>
      </c>
      <c r="K45" s="100" t="s">
        <v>812</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81"/>
      <c r="B46" s="226"/>
      <c r="C46" s="296"/>
      <c r="D46" s="296"/>
      <c r="E46" s="383"/>
      <c r="F46" s="100"/>
      <c r="G46" s="100"/>
      <c r="H46" s="100"/>
      <c r="I46" s="100"/>
      <c r="J46" s="287">
        <v>20</v>
      </c>
      <c r="K46" s="100" t="s">
        <v>813</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81"/>
      <c r="B47" s="384" t="str">
        <f>IF(基本情報!E4="","",基本情報!E4)</f>
        <v/>
      </c>
      <c r="C47" s="384" t="str">
        <f>IF(基本情報!M4="","",基本情報!M4)</f>
        <v/>
      </c>
      <c r="D47" s="776" t="str">
        <f>IF(基本情報!U4="","",基本情報!U4&amp;"　様")</f>
        <v/>
      </c>
      <c r="E47" s="776"/>
      <c r="F47" s="100"/>
      <c r="G47" s="100"/>
      <c r="H47" s="100"/>
      <c r="I47" s="100"/>
      <c r="J47" s="287">
        <v>21</v>
      </c>
      <c r="K47" s="100" t="s">
        <v>814</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81"/>
      <c r="B48" s="384" t="str">
        <f>IF(基本情報!E8="","",基本情報!E8)</f>
        <v/>
      </c>
      <c r="C48" s="384" t="str">
        <f>IF(基本情報!M8="","",基本情報!M8)</f>
        <v/>
      </c>
      <c r="D48" s="776" t="str">
        <f>IF(基本情報!U8="","",基本情報!U8)</f>
        <v/>
      </c>
      <c r="E48" s="776"/>
      <c r="F48" s="100"/>
      <c r="G48" s="100"/>
      <c r="H48" s="100"/>
      <c r="I48" s="100"/>
      <c r="J48" s="287">
        <v>22</v>
      </c>
      <c r="K48" s="100" t="s">
        <v>815</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81"/>
      <c r="B49" s="381"/>
      <c r="C49" s="381"/>
      <c r="D49" s="381"/>
      <c r="E49" s="381"/>
      <c r="F49" s="100"/>
      <c r="G49" s="100"/>
      <c r="H49" s="100"/>
      <c r="I49" s="100"/>
      <c r="J49" s="287">
        <v>23</v>
      </c>
      <c r="K49" s="100" t="s">
        <v>816</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81"/>
      <c r="B50" s="381"/>
      <c r="C50" s="381"/>
      <c r="D50" s="381"/>
      <c r="E50" s="381"/>
      <c r="F50" s="100"/>
      <c r="G50" s="100"/>
      <c r="H50" s="100"/>
      <c r="I50" s="100"/>
      <c r="J50" s="287">
        <v>24</v>
      </c>
      <c r="K50" s="100" t="s">
        <v>817</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81"/>
      <c r="B51" s="381"/>
      <c r="C51" s="381"/>
      <c r="D51" s="381"/>
      <c r="E51" s="381"/>
      <c r="F51" s="100"/>
      <c r="G51" s="100"/>
      <c r="H51" s="100"/>
      <c r="I51" s="100"/>
      <c r="J51" s="287">
        <v>25</v>
      </c>
      <c r="K51" s="100" t="s">
        <v>818</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81"/>
      <c r="B52" s="381"/>
      <c r="C52" s="381"/>
      <c r="D52" s="381"/>
      <c r="E52" s="381"/>
      <c r="F52" s="100"/>
      <c r="G52" s="100"/>
      <c r="H52" s="100"/>
      <c r="I52" s="100"/>
      <c r="J52" s="287">
        <v>26</v>
      </c>
      <c r="K52" s="100" t="s">
        <v>819</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81"/>
      <c r="B53" s="381"/>
      <c r="C53" s="381"/>
      <c r="D53" s="381"/>
      <c r="E53" s="381"/>
      <c r="F53" s="100"/>
      <c r="G53" s="100"/>
      <c r="H53" s="100"/>
      <c r="I53" s="100"/>
      <c r="J53" s="287">
        <v>27</v>
      </c>
      <c r="K53" s="100" t="s">
        <v>820</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81"/>
      <c r="B54" s="381"/>
      <c r="C54" s="381"/>
      <c r="D54" s="381"/>
      <c r="E54" s="381"/>
      <c r="F54" s="100"/>
      <c r="G54" s="100"/>
      <c r="H54" s="100"/>
      <c r="I54" s="100"/>
      <c r="J54" s="287">
        <v>28</v>
      </c>
      <c r="K54" s="100" t="s">
        <v>821</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81"/>
      <c r="B55" s="381"/>
      <c r="C55" s="381"/>
      <c r="D55" s="381"/>
      <c r="E55" s="381"/>
      <c r="F55" s="100"/>
      <c r="G55" s="100"/>
      <c r="H55" s="100"/>
      <c r="I55" s="100"/>
      <c r="J55" s="287">
        <v>29</v>
      </c>
      <c r="K55" s="100" t="s">
        <v>822</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81"/>
      <c r="B56" s="381"/>
      <c r="C56" s="381"/>
      <c r="D56" s="381"/>
      <c r="E56" s="381"/>
      <c r="F56" s="100"/>
      <c r="G56" s="100"/>
      <c r="H56" s="100"/>
      <c r="I56" s="100"/>
      <c r="J56" s="287">
        <v>30</v>
      </c>
      <c r="K56" s="100" t="s">
        <v>823</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81"/>
      <c r="B57" s="381"/>
      <c r="C57" s="381"/>
      <c r="D57" s="381"/>
      <c r="E57" s="381"/>
      <c r="F57" s="100"/>
      <c r="G57" s="100"/>
      <c r="H57" s="100"/>
      <c r="I57" s="100"/>
      <c r="J57" s="287">
        <v>31</v>
      </c>
      <c r="K57" s="100" t="s">
        <v>824</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81"/>
      <c r="B58" s="381"/>
      <c r="C58" s="381"/>
      <c r="D58" s="381"/>
      <c r="E58" s="381"/>
      <c r="F58" s="100"/>
      <c r="G58" s="100"/>
      <c r="H58" s="100"/>
      <c r="I58" s="100"/>
      <c r="J58" s="287">
        <v>32</v>
      </c>
      <c r="K58" s="100" t="s">
        <v>825</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81"/>
      <c r="B59" s="381"/>
      <c r="C59" s="381"/>
      <c r="D59" s="381"/>
      <c r="E59" s="381"/>
      <c r="F59" s="100"/>
      <c r="G59" s="100"/>
      <c r="H59" s="100"/>
      <c r="I59" s="100"/>
      <c r="J59" s="287">
        <v>33</v>
      </c>
      <c r="K59" s="100" t="s">
        <v>826</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81"/>
      <c r="B60" s="381"/>
      <c r="C60" s="381"/>
      <c r="D60" s="381"/>
      <c r="E60" s="381"/>
      <c r="F60" s="100"/>
      <c r="G60" s="100"/>
      <c r="H60" s="100"/>
      <c r="I60" s="100"/>
      <c r="J60" s="287">
        <v>34</v>
      </c>
      <c r="K60" s="100" t="s">
        <v>827</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81"/>
      <c r="B61" s="381"/>
      <c r="C61" s="381"/>
      <c r="D61" s="381"/>
      <c r="E61" s="381"/>
      <c r="F61" s="100"/>
      <c r="G61" s="100"/>
      <c r="H61" s="100"/>
      <c r="I61" s="100"/>
      <c r="J61" s="287">
        <v>35</v>
      </c>
      <c r="K61" s="100" t="s">
        <v>828</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81"/>
      <c r="B62" s="381"/>
      <c r="C62" s="381"/>
      <c r="D62" s="381"/>
      <c r="E62" s="381"/>
      <c r="F62" s="100"/>
      <c r="G62" s="100"/>
      <c r="H62" s="100"/>
      <c r="I62" s="100"/>
      <c r="J62" s="287">
        <v>36</v>
      </c>
      <c r="K62" s="100" t="s">
        <v>829</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81"/>
      <c r="B63" s="381"/>
      <c r="C63" s="381"/>
      <c r="D63" s="381"/>
      <c r="E63" s="381"/>
      <c r="F63" s="100"/>
      <c r="G63" s="100"/>
      <c r="H63" s="100"/>
      <c r="I63" s="100"/>
      <c r="J63" s="287">
        <v>37</v>
      </c>
      <c r="K63" s="100" t="s">
        <v>830</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F64" s="100"/>
      <c r="G64" s="100"/>
      <c r="H64" s="100"/>
      <c r="I64" s="100"/>
      <c r="J64" s="287">
        <v>38</v>
      </c>
      <c r="K64" s="100" t="s">
        <v>831</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287">
        <v>39</v>
      </c>
      <c r="K65" s="100" t="s">
        <v>832</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287">
        <v>40</v>
      </c>
      <c r="K66" s="100" t="s">
        <v>833</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287">
        <v>41</v>
      </c>
      <c r="K67" s="100" t="s">
        <v>834</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287">
        <v>42</v>
      </c>
      <c r="K68" s="100" t="s">
        <v>835</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287">
        <v>43</v>
      </c>
      <c r="K69" s="100" t="s">
        <v>836</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3"/>
      <c r="I70" s="100"/>
      <c r="J70" s="287">
        <v>44</v>
      </c>
      <c r="K70" s="100" t="s">
        <v>837</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3"/>
      <c r="I71" s="100"/>
      <c r="J71" s="287">
        <v>45</v>
      </c>
      <c r="K71" s="100" t="s">
        <v>838</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3"/>
      <c r="I72" s="100"/>
      <c r="J72" s="287">
        <v>46</v>
      </c>
      <c r="K72" s="100" t="s">
        <v>839</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3"/>
      <c r="I73" s="100"/>
      <c r="J73" s="287">
        <v>47</v>
      </c>
      <c r="K73" s="100" t="s">
        <v>840</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3"/>
      <c r="I74" s="100"/>
      <c r="J74" s="287">
        <v>48</v>
      </c>
      <c r="K74" s="100" t="s">
        <v>841</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3"/>
      <c r="I75" s="100"/>
      <c r="J75" s="287">
        <v>49</v>
      </c>
      <c r="K75" s="100" t="s">
        <v>842</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3"/>
      <c r="I76" s="100"/>
      <c r="J76" s="287">
        <v>50</v>
      </c>
      <c r="K76" s="100" t="s">
        <v>843</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3"/>
      <c r="I77" s="100"/>
      <c r="J77" s="287">
        <v>51</v>
      </c>
      <c r="K77" s="100" t="s">
        <v>213</v>
      </c>
      <c r="L77" s="100" t="s">
        <v>354</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3"/>
      <c r="I78" s="100"/>
      <c r="J78" s="287">
        <v>52</v>
      </c>
      <c r="K78" s="100" t="s">
        <v>214</v>
      </c>
      <c r="L78" s="100" t="s">
        <v>355</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3"/>
      <c r="I79" s="100"/>
      <c r="J79" s="287">
        <v>53</v>
      </c>
      <c r="K79" s="100" t="s">
        <v>237</v>
      </c>
      <c r="L79" s="100" t="s">
        <v>356</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3"/>
      <c r="I80" s="100"/>
      <c r="J80" s="287">
        <v>54</v>
      </c>
      <c r="K80" s="100" t="s">
        <v>844</v>
      </c>
      <c r="L80" s="100" t="s">
        <v>663</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287">
        <v>55</v>
      </c>
      <c r="K81" s="100" t="s">
        <v>216</v>
      </c>
      <c r="L81" s="100" t="s">
        <v>663</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287">
        <v>56</v>
      </c>
      <c r="K82" s="100" t="s">
        <v>845</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287">
        <v>57</v>
      </c>
      <c r="K83" s="100" t="s">
        <v>846</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287">
        <v>58</v>
      </c>
      <c r="K84" s="100" t="s">
        <v>1</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287">
        <v>59</v>
      </c>
      <c r="K85" s="100" t="s">
        <v>2</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287">
        <v>60</v>
      </c>
      <c r="K86" s="100" t="s">
        <v>3</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287">
        <v>61</v>
      </c>
      <c r="K87" s="100" t="s">
        <v>4</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287">
        <v>62</v>
      </c>
      <c r="K88" s="100" t="s">
        <v>5</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287">
        <v>63</v>
      </c>
      <c r="K89" s="100" t="s">
        <v>6</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287">
        <v>64</v>
      </c>
      <c r="K90" s="100" t="s">
        <v>7</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287">
        <v>65</v>
      </c>
      <c r="K91" s="100" t="s">
        <v>8</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287">
        <v>66</v>
      </c>
      <c r="K92" s="100" t="s">
        <v>9</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287">
        <v>67</v>
      </c>
      <c r="K93" s="103" t="s">
        <v>871</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287">
        <v>68</v>
      </c>
      <c r="K94" s="103" t="s">
        <v>370</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287">
        <v>69</v>
      </c>
      <c r="K95" s="103" t="s">
        <v>374</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287">
        <v>70</v>
      </c>
      <c r="K96" s="103" t="s">
        <v>375</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287">
        <v>71</v>
      </c>
      <c r="K97" s="103" t="s">
        <v>376</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287">
        <v>72</v>
      </c>
      <c r="K98" s="103" t="s">
        <v>377</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287">
        <v>73</v>
      </c>
      <c r="K99" s="103" t="s">
        <v>371</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287">
        <v>74</v>
      </c>
      <c r="K100" s="103" t="s">
        <v>378</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287">
        <v>75</v>
      </c>
      <c r="K101" s="103" t="s">
        <v>379</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287">
        <v>76</v>
      </c>
      <c r="K102" s="103" t="s">
        <v>380</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287">
        <v>77</v>
      </c>
      <c r="K103" s="103" t="s">
        <v>381</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287">
        <v>78</v>
      </c>
      <c r="K104" s="103" t="s">
        <v>872</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287">
        <v>79</v>
      </c>
      <c r="K105" s="103" t="s">
        <v>382</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287">
        <v>80</v>
      </c>
      <c r="K106" s="103" t="s">
        <v>383</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287">
        <v>81</v>
      </c>
      <c r="K107" s="103" t="s">
        <v>384</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287">
        <v>82</v>
      </c>
      <c r="K108" s="103" t="s">
        <v>385</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287">
        <v>83</v>
      </c>
      <c r="K109" s="103" t="s">
        <v>386</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287">
        <v>84</v>
      </c>
      <c r="K110" s="103" t="s">
        <v>387</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287">
        <v>85</v>
      </c>
      <c r="K111" s="103" t="s">
        <v>388</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287">
        <v>86</v>
      </c>
      <c r="K112" s="103" t="s">
        <v>873</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287">
        <v>87</v>
      </c>
      <c r="K113" s="103" t="s">
        <v>874</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287">
        <v>88</v>
      </c>
      <c r="K114" s="103" t="s">
        <v>875</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287">
        <v>89</v>
      </c>
      <c r="K115" s="103" t="s">
        <v>876</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287">
        <v>90</v>
      </c>
      <c r="K116" s="103" t="s">
        <v>877</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287">
        <v>91</v>
      </c>
      <c r="K117" s="103" t="s">
        <v>878</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287">
        <v>92</v>
      </c>
      <c r="K118" s="103" t="s">
        <v>879</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287">
        <v>93</v>
      </c>
      <c r="K119" s="103" t="s">
        <v>373</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287">
        <v>94</v>
      </c>
      <c r="K120" s="103" t="s">
        <v>880</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287">
        <v>95</v>
      </c>
      <c r="K121" s="103" t="s">
        <v>881</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288" t="s">
        <v>847</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288" t="s">
        <v>298</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288" t="s">
        <v>299</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289" t="s">
        <v>848</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289" t="s">
        <v>300</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289" t="s">
        <v>301</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849</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850</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851</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852</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853</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854</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855</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10</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11</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7" hidden="1" customWidth="1"/>
    <col min="37" max="39" width="14.125" style="286" hidden="1" customWidth="1"/>
    <col min="40" max="48" width="4.375" style="117" hidden="1" customWidth="1"/>
    <col min="49" max="57" width="4.375" style="117" customWidth="1"/>
    <col min="58" max="75" width="9" style="117"/>
    <col min="76" max="16384" width="9" style="95"/>
  </cols>
  <sheetData>
    <row r="1" spans="1:75" s="12" customFormat="1" ht="12" customHeight="1" x14ac:dyDescent="0.15">
      <c r="A1" s="381"/>
      <c r="B1" s="382" t="str">
        <f>IF(AND(基本情報!E8="",基本情報!M8="",基本情報!U8=""),"",$AK$1)</f>
        <v/>
      </c>
      <c r="C1" s="806" t="str">
        <f>IF($B$1="","",基本情報!C8&amp;":")</f>
        <v/>
      </c>
      <c r="D1" s="806"/>
      <c r="E1" s="381"/>
      <c r="F1" s="381"/>
      <c r="G1" s="381"/>
      <c r="H1" s="804" t="str">
        <f>IF($B$1="","",基本情報!E8)</f>
        <v/>
      </c>
      <c r="I1" s="804"/>
      <c r="J1" s="804"/>
      <c r="K1" s="804"/>
      <c r="L1" s="804"/>
      <c r="M1" s="804"/>
      <c r="N1" s="804"/>
      <c r="O1" s="805" t="str">
        <f>IF($B$1="","",基本情報!K8&amp;":")</f>
        <v/>
      </c>
      <c r="P1" s="805"/>
      <c r="Q1" s="805"/>
      <c r="R1" s="804" t="str">
        <f>IF($B$1="","",基本情報!M8)</f>
        <v/>
      </c>
      <c r="S1" s="804"/>
      <c r="T1" s="804"/>
      <c r="U1" s="804"/>
      <c r="V1" s="804"/>
      <c r="W1" s="804"/>
      <c r="X1" s="804"/>
      <c r="Y1" s="805" t="str">
        <f>IF($B$1="","",基本情報!S8&amp;":")</f>
        <v/>
      </c>
      <c r="Z1" s="805"/>
      <c r="AA1" s="805"/>
      <c r="AB1" s="804" t="str">
        <f>IF($B$1="","",基本情報!U8)</f>
        <v/>
      </c>
      <c r="AC1" s="804"/>
      <c r="AD1" s="804"/>
      <c r="AE1" s="804"/>
      <c r="AF1" s="804"/>
      <c r="AG1" s="804"/>
      <c r="AH1" s="805" t="s">
        <v>989</v>
      </c>
      <c r="AI1" s="805"/>
      <c r="AJ1" s="100"/>
      <c r="AK1" s="286" t="s">
        <v>12</v>
      </c>
      <c r="AL1" s="286"/>
      <c r="AM1" s="286"/>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81" t="str">
        <f>基本情報!C4&amp;" : "&amp;IF(基本情報!E4="","",基本情報!E4&amp;$AK$2)</f>
        <v xml:space="preserve">貴 社 名 : </v>
      </c>
      <c r="C2" s="12"/>
      <c r="D2" s="809" t="s">
        <v>345</v>
      </c>
      <c r="E2" s="810"/>
      <c r="F2" s="810"/>
      <c r="G2" s="810"/>
      <c r="H2" s="811"/>
      <c r="I2" s="525" t="s">
        <v>310</v>
      </c>
      <c r="J2" s="526"/>
      <c r="K2" s="792"/>
      <c r="L2" s="798"/>
      <c r="M2" s="799"/>
      <c r="N2" s="799"/>
      <c r="O2" s="800"/>
      <c r="P2" s="525" t="s">
        <v>13</v>
      </c>
      <c r="Q2" s="526"/>
      <c r="R2" s="792"/>
      <c r="S2" s="798"/>
      <c r="T2" s="799"/>
      <c r="U2" s="800"/>
      <c r="V2" s="780" t="s">
        <v>307</v>
      </c>
      <c r="W2" s="780"/>
      <c r="X2" s="782"/>
      <c r="Y2" s="783"/>
      <c r="Z2" s="783"/>
      <c r="AA2" s="783"/>
      <c r="AB2" s="784"/>
      <c r="AC2" s="780" t="s">
        <v>308</v>
      </c>
      <c r="AD2" s="780"/>
      <c r="AE2" s="782"/>
      <c r="AF2" s="783"/>
      <c r="AG2" s="783"/>
      <c r="AH2" s="783"/>
      <c r="AI2" s="784"/>
      <c r="AK2" s="286" t="s">
        <v>428</v>
      </c>
    </row>
    <row r="3" spans="1:75" ht="20.25" customHeight="1" x14ac:dyDescent="0.15">
      <c r="B3" s="381" t="str">
        <f>基本情報!K4&amp;" : "&amp;IF(基本情報!M4="","",基本情報!M4)</f>
        <v xml:space="preserve">貴部署名 : </v>
      </c>
      <c r="C3" s="12"/>
      <c r="D3" s="812"/>
      <c r="E3" s="813"/>
      <c r="F3" s="813"/>
      <c r="G3" s="813"/>
      <c r="H3" s="814"/>
      <c r="I3" s="793" t="str">
        <f>IF(基本情報!O6="有り",御発注用仕様書!AM3,御発注用仕様書!AL3)</f>
        <v>－</v>
      </c>
      <c r="J3" s="794"/>
      <c r="K3" s="795"/>
      <c r="L3" s="801"/>
      <c r="M3" s="802"/>
      <c r="N3" s="802"/>
      <c r="O3" s="802"/>
      <c r="P3" s="802"/>
      <c r="Q3" s="802"/>
      <c r="R3" s="802"/>
      <c r="S3" s="802"/>
      <c r="T3" s="802"/>
      <c r="U3" s="803"/>
      <c r="V3" s="781"/>
      <c r="W3" s="781"/>
      <c r="X3" s="785"/>
      <c r="Y3" s="786"/>
      <c r="Z3" s="786"/>
      <c r="AA3" s="786"/>
      <c r="AB3" s="787"/>
      <c r="AC3" s="781"/>
      <c r="AD3" s="781"/>
      <c r="AE3" s="785"/>
      <c r="AF3" s="786"/>
      <c r="AG3" s="786"/>
      <c r="AH3" s="786"/>
      <c r="AI3" s="787"/>
      <c r="AK3" s="286" t="s">
        <v>429</v>
      </c>
      <c r="AL3" s="369" t="s">
        <v>903</v>
      </c>
      <c r="AM3" s="369" t="s">
        <v>904</v>
      </c>
    </row>
    <row r="4" spans="1:75" ht="20.25" customHeight="1" x14ac:dyDescent="0.15">
      <c r="B4" s="381" t="str">
        <f>基本情報!S4&amp;" : "&amp;IF(基本情報!U4="","",基本情報!U4&amp;$AK$3)</f>
        <v xml:space="preserve">ご担当者名 : </v>
      </c>
      <c r="C4" s="12"/>
      <c r="D4" s="796" t="s">
        <v>569</v>
      </c>
      <c r="E4" s="797"/>
      <c r="F4" s="797"/>
      <c r="G4" s="797"/>
      <c r="H4" s="797"/>
      <c r="I4" s="788"/>
      <c r="J4" s="789"/>
      <c r="K4" s="789"/>
      <c r="L4" s="789"/>
      <c r="M4" s="789"/>
      <c r="N4" s="789"/>
      <c r="O4" s="789"/>
      <c r="P4" s="789"/>
      <c r="Q4" s="789"/>
      <c r="R4" s="789"/>
      <c r="S4" s="789"/>
      <c r="T4" s="789"/>
      <c r="U4" s="789"/>
      <c r="V4" s="789"/>
      <c r="W4" s="789"/>
      <c r="X4" s="789"/>
      <c r="Y4" s="789"/>
      <c r="Z4" s="789"/>
      <c r="AA4" s="789"/>
      <c r="AB4" s="789"/>
      <c r="AC4" s="789"/>
      <c r="AD4" s="789"/>
      <c r="AE4" s="789"/>
      <c r="AF4" s="789"/>
      <c r="AG4" s="789"/>
      <c r="AH4" s="789"/>
      <c r="AI4" s="790"/>
      <c r="AK4" s="286" t="s">
        <v>570</v>
      </c>
    </row>
    <row r="5" spans="1:75" s="215" customFormat="1" ht="14.25" customHeight="1" x14ac:dyDescent="0.15">
      <c r="A5" s="176"/>
      <c r="B5" s="294" t="str">
        <f>IF(OR(仕様書作成!R6&lt;&gt;"",仕様書作成!Z6&lt;&gt;""),AK5,IF(COUNTIF(B6:B47,"*ポートプラグ*")&gt;0,$AK$4,""))</f>
        <v/>
      </c>
      <c r="C5" s="182" t="s">
        <v>14</v>
      </c>
      <c r="D5" s="182" t="s">
        <v>309</v>
      </c>
      <c r="E5" s="280"/>
      <c r="F5" s="280"/>
      <c r="G5" s="280"/>
      <c r="H5" s="616" t="s">
        <v>306</v>
      </c>
      <c r="I5" s="617"/>
      <c r="J5" s="177">
        <v>1</v>
      </c>
      <c r="K5" s="183">
        <v>2</v>
      </c>
      <c r="L5" s="177">
        <v>3</v>
      </c>
      <c r="M5" s="183">
        <v>4</v>
      </c>
      <c r="N5" s="177">
        <v>5</v>
      </c>
      <c r="O5" s="183">
        <v>6</v>
      </c>
      <c r="P5" s="177">
        <v>7</v>
      </c>
      <c r="Q5" s="183">
        <v>8</v>
      </c>
      <c r="R5" s="177">
        <v>9</v>
      </c>
      <c r="S5" s="183">
        <v>10</v>
      </c>
      <c r="T5" s="177">
        <v>11</v>
      </c>
      <c r="U5" s="183">
        <v>12</v>
      </c>
      <c r="V5" s="177">
        <v>13</v>
      </c>
      <c r="W5" s="183">
        <v>14</v>
      </c>
      <c r="X5" s="177">
        <v>15</v>
      </c>
      <c r="Y5" s="183">
        <v>16</v>
      </c>
      <c r="Z5" s="177">
        <v>17</v>
      </c>
      <c r="AA5" s="183">
        <v>18</v>
      </c>
      <c r="AB5" s="177">
        <v>19</v>
      </c>
      <c r="AC5" s="183">
        <v>20</v>
      </c>
      <c r="AD5" s="177">
        <v>21</v>
      </c>
      <c r="AE5" s="183">
        <v>22</v>
      </c>
      <c r="AF5" s="177">
        <v>23</v>
      </c>
      <c r="AG5" s="183">
        <v>24</v>
      </c>
      <c r="AH5" s="615" t="s">
        <v>15</v>
      </c>
      <c r="AI5" s="617"/>
      <c r="AJ5" s="371"/>
      <c r="AK5" s="100" t="s">
        <v>802</v>
      </c>
      <c r="AL5" s="372"/>
      <c r="AM5" s="372"/>
      <c r="AN5" s="371"/>
      <c r="AO5" s="371"/>
      <c r="AP5" s="371"/>
      <c r="AQ5" s="371"/>
      <c r="AR5" s="371"/>
      <c r="AS5" s="371"/>
      <c r="AT5" s="371"/>
      <c r="AU5" s="371"/>
      <c r="AV5" s="371"/>
      <c r="AW5" s="371"/>
      <c r="AX5" s="371"/>
      <c r="AY5" s="371"/>
      <c r="AZ5" s="371"/>
      <c r="BA5" s="371"/>
      <c r="BB5" s="371"/>
      <c r="BC5" s="371"/>
      <c r="BD5" s="371"/>
      <c r="BE5" s="371"/>
      <c r="BF5" s="371"/>
      <c r="BG5" s="371"/>
      <c r="BH5" s="371"/>
      <c r="BI5" s="371"/>
      <c r="BJ5" s="371"/>
      <c r="BK5" s="371"/>
      <c r="BL5" s="371"/>
      <c r="BM5" s="371"/>
      <c r="BN5" s="371"/>
      <c r="BO5" s="371"/>
      <c r="BP5" s="371"/>
      <c r="BQ5" s="371"/>
      <c r="BR5" s="371"/>
      <c r="BS5" s="371"/>
      <c r="BT5" s="371"/>
      <c r="BU5" s="371"/>
      <c r="BV5" s="371"/>
      <c r="BW5" s="371"/>
    </row>
    <row r="6" spans="1:75" ht="18.75" customHeight="1" x14ac:dyDescent="0.15">
      <c r="A6" s="178">
        <v>1</v>
      </c>
      <c r="B6" s="184" t="str">
        <f>IF(ISERROR(発注情報!L231)=TRUE,"",IF(OR(発注情報!L231="",発注情報!L231=0),"",IF(発注情報!K231=発注情報!$K$80,発注情報!L231&amp;" (SUP.)",IF(発注情報!K231=発注情報!$K$81,発注情報!L231&amp;" (EXH.)",発注情報!L231))))</f>
        <v>必須項目に入力漏れがあります</v>
      </c>
      <c r="C6" s="185">
        <f>IF(ISERROR(発注情報!M231)=TRUE,"",IF(OR(発注情報!M231="",発注情報!M231=0),"",発注情報!M231))</f>
        <v>1</v>
      </c>
      <c r="D6" s="185">
        <f>IF(C6="","",C6*発注情報!$D$2)</f>
        <v>1</v>
      </c>
      <c r="E6" s="281" t="str">
        <f>IF(ISERROR(発注情報!O124)=TRUE,"",IF(OR(発注情報!O124="",発注情報!O124=0),"",発注情報!O124))</f>
        <v/>
      </c>
      <c r="F6" s="281" t="str">
        <f>IF(ISERROR(発注情報!P124)=TRUE,"",IF(OR(発注情報!P124="",発注情報!P124=0),"",発注情報!P124))</f>
        <v/>
      </c>
      <c r="G6" s="281" t="str">
        <f>IF(ISERROR(発注情報!Q124)=TRUE,"",IF(OR(発注情報!Q124="",発注情報!Q124=0),"",発注情報!Q124))</f>
        <v/>
      </c>
      <c r="H6" s="186"/>
      <c r="I6" s="187"/>
      <c r="J6" s="188"/>
      <c r="K6" s="189"/>
      <c r="L6" s="189"/>
      <c r="M6" s="189"/>
      <c r="N6" s="189"/>
      <c r="O6" s="189"/>
      <c r="P6" s="189"/>
      <c r="Q6" s="189"/>
      <c r="R6" s="189"/>
      <c r="S6" s="189"/>
      <c r="T6" s="189"/>
      <c r="U6" s="189"/>
      <c r="V6" s="189"/>
      <c r="W6" s="189"/>
      <c r="X6" s="189"/>
      <c r="Y6" s="189"/>
      <c r="Z6" s="189"/>
      <c r="AA6" s="189"/>
      <c r="AB6" s="189"/>
      <c r="AC6" s="189"/>
      <c r="AD6" s="189"/>
      <c r="AE6" s="189"/>
      <c r="AF6" s="189"/>
      <c r="AG6" s="190"/>
      <c r="AH6" s="186"/>
      <c r="AI6" s="187"/>
    </row>
    <row r="7" spans="1:75" ht="18.75" customHeight="1" x14ac:dyDescent="0.15">
      <c r="A7" s="178">
        <v>2</v>
      </c>
      <c r="B7" s="184" t="str">
        <f>IF(ISERROR(発注情報!L232)=TRUE,"",IF(OR(発注情報!L232="",発注情報!L232=0),"",IF(発注情報!K232=発注情報!$K$80,発注情報!L232&amp;" (SUP.)",IF(発注情報!K232=発注情報!$K$81,発注情報!L232&amp;" (EXH.)",発注情報!L232))))</f>
        <v/>
      </c>
      <c r="C7" s="185" t="str">
        <f>IF(ISERROR(発注情報!M232)=TRUE,"",IF(OR(発注情報!M232="",発注情報!M232=0),"",発注情報!M232))</f>
        <v/>
      </c>
      <c r="D7" s="185" t="str">
        <f>IF(C7="","",C7*発注情報!$D$2)</f>
        <v/>
      </c>
      <c r="E7" s="281" t="str">
        <f>IF(ISERROR(発注情報!O232)=TRUE,"",IF(OR(発注情報!O232="",発注情報!O232=0),"",発注情報!O232))</f>
        <v/>
      </c>
      <c r="F7" s="281" t="str">
        <f>IF(ISERROR(発注情報!P232)=TRUE,"",IF(OR(発注情報!P232="",発注情報!P232=0),"",発注情報!P232))</f>
        <v/>
      </c>
      <c r="G7" s="281" t="str">
        <f>IF(ISERROR(発注情報!Q232)=TRUE,"",IF(OR(発注情報!Q232="",発注情報!Q232=0),"",発注情報!Q232))</f>
        <v/>
      </c>
      <c r="H7" s="191" t="str">
        <f>IF(ISERROR(発注情報!R232)=TRUE,"",IF(OR(発注情報!R232="",発注情報!R232=0),"",発注情報!R232))</f>
        <v/>
      </c>
      <c r="I7" s="192" t="str">
        <f>IF(ISERROR(発注情報!S232)=TRUE,"",IF(OR(発注情報!S232="",発注情報!S232=0),"",発注情報!S232))</f>
        <v/>
      </c>
      <c r="J7" s="193" t="str">
        <f>IF(ISERROR(発注情報!T232)=TRUE,"",IF(OR(発注情報!T232="",発注情報!T232=0),"",発注情報!T232))</f>
        <v/>
      </c>
      <c r="K7" s="108" t="str">
        <f>IF(ISERROR(発注情報!U232)=TRUE,"",IF(OR(発注情報!U232="",発注情報!U232=0),"",発注情報!U232))</f>
        <v/>
      </c>
      <c r="L7" s="193" t="str">
        <f>IF(ISERROR(発注情報!V232)=TRUE,"",IF(OR(発注情報!V232="",発注情報!V232=0),"",発注情報!V232))</f>
        <v/>
      </c>
      <c r="M7" s="108" t="str">
        <f>IF(ISERROR(発注情報!W232)=TRUE,"",IF(OR(発注情報!W232="",発注情報!W232=0),"",発注情報!W232))</f>
        <v/>
      </c>
      <c r="N7" s="193" t="str">
        <f>IF(ISERROR(発注情報!X232)=TRUE,"",IF(OR(発注情報!X232="",発注情報!X232=0),"",発注情報!X232))</f>
        <v/>
      </c>
      <c r="O7" s="108" t="str">
        <f>IF(ISERROR(発注情報!Y232)=TRUE,"",IF(OR(発注情報!Y232="",発注情報!Y232=0),"",発注情報!Y232))</f>
        <v/>
      </c>
      <c r="P7" s="193" t="str">
        <f>IF(ISERROR(発注情報!Z232)=TRUE,"",IF(OR(発注情報!Z232="",発注情報!Z232=0),"",発注情報!Z232))</f>
        <v/>
      </c>
      <c r="Q7" s="108" t="str">
        <f>IF(ISERROR(発注情報!AA232)=TRUE,"",IF(OR(発注情報!AA232="",発注情報!AA232=0),"",発注情報!AA232))</f>
        <v/>
      </c>
      <c r="R7" s="193" t="str">
        <f>IF(ISERROR(発注情報!AB232)=TRUE,"",IF(OR(発注情報!AB232="",発注情報!AB232=0),"",発注情報!AB232))</f>
        <v/>
      </c>
      <c r="S7" s="108" t="str">
        <f>IF(ISERROR(発注情報!AC232)=TRUE,"",IF(OR(発注情報!AC232="",発注情報!AC232=0),"",発注情報!AC232))</f>
        <v/>
      </c>
      <c r="T7" s="193" t="str">
        <f>IF(ISERROR(発注情報!AD232)=TRUE,"",IF(OR(発注情報!AD232="",発注情報!AD232=0),"",発注情報!AD232))</f>
        <v/>
      </c>
      <c r="U7" s="108" t="str">
        <f>IF(ISERROR(発注情報!AE232)=TRUE,"",IF(OR(発注情報!AE232="",発注情報!AE232=0),"",発注情報!AE232))</f>
        <v/>
      </c>
      <c r="V7" s="193" t="str">
        <f>IF(ISERROR(発注情報!AF232)=TRUE,"",IF(OR(発注情報!AF232="",発注情報!AF232=0),"",発注情報!AF232))</f>
        <v/>
      </c>
      <c r="W7" s="108" t="str">
        <f>IF(ISERROR(発注情報!AG232)=TRUE,"",IF(OR(発注情報!AG232="",発注情報!AG232=0),"",発注情報!AG232))</f>
        <v/>
      </c>
      <c r="X7" s="193" t="str">
        <f>IF(ISERROR(発注情報!AH232)=TRUE,"",IF(OR(発注情報!AH232="",発注情報!AH232=0),"",発注情報!AH232))</f>
        <v/>
      </c>
      <c r="Y7" s="108" t="str">
        <f>IF(ISERROR(発注情報!AI232)=TRUE,"",IF(OR(発注情報!AI232="",発注情報!AI232=0),"",発注情報!AI232))</f>
        <v/>
      </c>
      <c r="Z7" s="193" t="str">
        <f>IF(ISERROR(発注情報!AJ232)=TRUE,"",IF(OR(発注情報!AJ232="",発注情報!AJ232=0),"",発注情報!AJ232))</f>
        <v/>
      </c>
      <c r="AA7" s="108" t="str">
        <f>IF(ISERROR(発注情報!AK232)=TRUE,"",IF(OR(発注情報!AK232="",発注情報!AK232=0),"",発注情報!AK232))</f>
        <v/>
      </c>
      <c r="AB7" s="193" t="str">
        <f>IF(ISERROR(発注情報!AL232)=TRUE,"",IF(OR(発注情報!AL232="",発注情報!AL232=0),"",発注情報!AL232))</f>
        <v/>
      </c>
      <c r="AC7" s="108" t="str">
        <f>IF(ISERROR(発注情報!AM232)=TRUE,"",IF(OR(発注情報!AM232="",発注情報!AM232=0),"",発注情報!AM232))</f>
        <v/>
      </c>
      <c r="AD7" s="193" t="str">
        <f>IF(ISERROR(発注情報!AN232)=TRUE,"",IF(OR(発注情報!AN232="",発注情報!AN232=0),"",発注情報!AN232))</f>
        <v/>
      </c>
      <c r="AE7" s="108" t="str">
        <f>IF(ISERROR(発注情報!AO232)=TRUE,"",IF(OR(発注情報!AO232="",発注情報!AO232=0),"",発注情報!AO232))</f>
        <v/>
      </c>
      <c r="AF7" s="193" t="str">
        <f>IF(ISERROR(発注情報!AP232)=TRUE,"",IF(OR(発注情報!AP232="",発注情報!AP232=0),"",発注情報!AP232))</f>
        <v/>
      </c>
      <c r="AG7" s="108" t="str">
        <f>IF(ISERROR(発注情報!AQ232)=TRUE,"",IF(OR(発注情報!AQ232="",発注情報!AQ232=0),"",発注情報!AQ232))</f>
        <v/>
      </c>
      <c r="AH7" s="191" t="str">
        <f>IF(ISERROR(発注情報!AR232)=TRUE,"",IF(OR(発注情報!AR232="",発注情報!AR232=0),"",発注情報!AR232))</f>
        <v/>
      </c>
      <c r="AI7" s="192" t="str">
        <f>IF(ISERROR(発注情報!AS232)=TRUE,"",IF(OR(発注情報!AS232="",発注情報!AS232=0),"",発注情報!AS232))</f>
        <v/>
      </c>
    </row>
    <row r="8" spans="1:75" ht="18.75" customHeight="1" x14ac:dyDescent="0.15">
      <c r="A8" s="194">
        <v>3</v>
      </c>
      <c r="B8" s="184" t="str">
        <f>IF(ISERROR(発注情報!L233)=TRUE,"",IF(OR(発注情報!L233="",発注情報!L233=0),"",IF(発注情報!K233=発注情報!$K$80,発注情報!L233&amp;" (SUP.)",IF(発注情報!K233=発注情報!$K$81,発注情報!L233&amp;" (EXH.)",発注情報!L233))))</f>
        <v/>
      </c>
      <c r="C8" s="185" t="str">
        <f>IF(ISERROR(発注情報!M233)=TRUE,"",IF(OR(発注情報!M233="",発注情報!M233=0),"",発注情報!M233))</f>
        <v/>
      </c>
      <c r="D8" s="185" t="str">
        <f>IF(C8="","",C8*発注情報!$D$2)</f>
        <v/>
      </c>
      <c r="E8" s="281" t="str">
        <f>IF(ISERROR(発注情報!O233)=TRUE,"",IF(OR(発注情報!O233="",発注情報!O233=0),"",発注情報!O233))</f>
        <v/>
      </c>
      <c r="F8" s="281" t="str">
        <f>IF(ISERROR(発注情報!P233)=TRUE,"",IF(OR(発注情報!P233="",発注情報!P233=0),"",発注情報!P233))</f>
        <v/>
      </c>
      <c r="G8" s="281" t="str">
        <f>IF(ISERROR(発注情報!Q233)=TRUE,"",IF(OR(発注情報!Q233="",発注情報!Q233=0),"",発注情報!Q233))</f>
        <v/>
      </c>
      <c r="H8" s="191" t="str">
        <f>IF(ISERROR(発注情報!R233)=TRUE,"",IF(OR(発注情報!R233="",発注情報!R233=0),"",発注情報!R233))</f>
        <v/>
      </c>
      <c r="I8" s="192" t="str">
        <f>IF(ISERROR(発注情報!S233)=TRUE,"",IF(OR(発注情報!S233="",発注情報!S233=0),"",発注情報!S233))</f>
        <v/>
      </c>
      <c r="J8" s="193" t="str">
        <f>IF(ISERROR(発注情報!T233)=TRUE,"",IF(OR(発注情報!T233="",発注情報!T233=0),"",発注情報!T233))</f>
        <v/>
      </c>
      <c r="K8" s="108" t="str">
        <f>IF(ISERROR(発注情報!U233)=TRUE,"",IF(OR(発注情報!U233="",発注情報!U233=0),"",発注情報!U233))</f>
        <v/>
      </c>
      <c r="L8" s="193" t="str">
        <f>IF(ISERROR(発注情報!V233)=TRUE,"",IF(OR(発注情報!V233="",発注情報!V233=0),"",発注情報!V233))</f>
        <v/>
      </c>
      <c r="M8" s="108" t="str">
        <f>IF(ISERROR(発注情報!W233)=TRUE,"",IF(OR(発注情報!W233="",発注情報!W233=0),"",発注情報!W233))</f>
        <v/>
      </c>
      <c r="N8" s="193" t="str">
        <f>IF(ISERROR(発注情報!X233)=TRUE,"",IF(OR(発注情報!X233="",発注情報!X233=0),"",発注情報!X233))</f>
        <v/>
      </c>
      <c r="O8" s="108" t="str">
        <f>IF(ISERROR(発注情報!Y233)=TRUE,"",IF(OR(発注情報!Y233="",発注情報!Y233=0),"",発注情報!Y233))</f>
        <v/>
      </c>
      <c r="P8" s="193" t="str">
        <f>IF(ISERROR(発注情報!Z233)=TRUE,"",IF(OR(発注情報!Z233="",発注情報!Z233=0),"",発注情報!Z233))</f>
        <v/>
      </c>
      <c r="Q8" s="108" t="str">
        <f>IF(ISERROR(発注情報!AA233)=TRUE,"",IF(OR(発注情報!AA233="",発注情報!AA233=0),"",発注情報!AA233))</f>
        <v/>
      </c>
      <c r="R8" s="193" t="str">
        <f>IF(ISERROR(発注情報!AB233)=TRUE,"",IF(OR(発注情報!AB233="",発注情報!AB233=0),"",発注情報!AB233))</f>
        <v/>
      </c>
      <c r="S8" s="108" t="str">
        <f>IF(ISERROR(発注情報!AC233)=TRUE,"",IF(OR(発注情報!AC233="",発注情報!AC233=0),"",発注情報!AC233))</f>
        <v/>
      </c>
      <c r="T8" s="193" t="str">
        <f>IF(ISERROR(発注情報!AD233)=TRUE,"",IF(OR(発注情報!AD233="",発注情報!AD233=0),"",発注情報!AD233))</f>
        <v/>
      </c>
      <c r="U8" s="108" t="str">
        <f>IF(ISERROR(発注情報!AE233)=TRUE,"",IF(OR(発注情報!AE233="",発注情報!AE233=0),"",発注情報!AE233))</f>
        <v/>
      </c>
      <c r="V8" s="193" t="str">
        <f>IF(ISERROR(発注情報!AF233)=TRUE,"",IF(OR(発注情報!AF233="",発注情報!AF233=0),"",発注情報!AF233))</f>
        <v/>
      </c>
      <c r="W8" s="108" t="str">
        <f>IF(ISERROR(発注情報!AG233)=TRUE,"",IF(OR(発注情報!AG233="",発注情報!AG233=0),"",発注情報!AG233))</f>
        <v/>
      </c>
      <c r="X8" s="193" t="str">
        <f>IF(ISERROR(発注情報!AH233)=TRUE,"",IF(OR(発注情報!AH233="",発注情報!AH233=0),"",発注情報!AH233))</f>
        <v/>
      </c>
      <c r="Y8" s="108" t="str">
        <f>IF(ISERROR(発注情報!AI233)=TRUE,"",IF(OR(発注情報!AI233="",発注情報!AI233=0),"",発注情報!AI233))</f>
        <v/>
      </c>
      <c r="Z8" s="193" t="str">
        <f>IF(ISERROR(発注情報!AJ233)=TRUE,"",IF(OR(発注情報!AJ233="",発注情報!AJ233=0),"",発注情報!AJ233))</f>
        <v/>
      </c>
      <c r="AA8" s="108" t="str">
        <f>IF(ISERROR(発注情報!AK233)=TRUE,"",IF(OR(発注情報!AK233="",発注情報!AK233=0),"",発注情報!AK233))</f>
        <v/>
      </c>
      <c r="AB8" s="193" t="str">
        <f>IF(ISERROR(発注情報!AL233)=TRUE,"",IF(OR(発注情報!AL233="",発注情報!AL233=0),"",発注情報!AL233))</f>
        <v/>
      </c>
      <c r="AC8" s="108" t="str">
        <f>IF(ISERROR(発注情報!AM233)=TRUE,"",IF(OR(発注情報!AM233="",発注情報!AM233=0),"",発注情報!AM233))</f>
        <v/>
      </c>
      <c r="AD8" s="193" t="str">
        <f>IF(ISERROR(発注情報!AN233)=TRUE,"",IF(OR(発注情報!AN233="",発注情報!AN233=0),"",発注情報!AN233))</f>
        <v/>
      </c>
      <c r="AE8" s="108" t="str">
        <f>IF(ISERROR(発注情報!AO233)=TRUE,"",IF(OR(発注情報!AO233="",発注情報!AO233=0),"",発注情報!AO233))</f>
        <v/>
      </c>
      <c r="AF8" s="193" t="str">
        <f>IF(ISERROR(発注情報!AP233)=TRUE,"",IF(OR(発注情報!AP233="",発注情報!AP233=0),"",発注情報!AP233))</f>
        <v/>
      </c>
      <c r="AG8" s="108" t="str">
        <f>IF(ISERROR(発注情報!AQ233)=TRUE,"",IF(OR(発注情報!AQ233="",発注情報!AQ233=0),"",発注情報!AQ233))</f>
        <v/>
      </c>
      <c r="AH8" s="191" t="str">
        <f>IF(ISERROR(発注情報!AR233)=TRUE,"",IF(OR(発注情報!AR233="",発注情報!AR233=0),"",発注情報!AR233))</f>
        <v/>
      </c>
      <c r="AI8" s="192" t="str">
        <f>IF(ISERROR(発注情報!AS233)=TRUE,"",IF(OR(発注情報!AS233="",発注情報!AS233=0),"",発注情報!AS233))</f>
        <v/>
      </c>
    </row>
    <row r="9" spans="1:75" ht="18.75" customHeight="1" x14ac:dyDescent="0.15">
      <c r="A9" s="178">
        <v>4</v>
      </c>
      <c r="B9" s="184" t="str">
        <f>IF(ISERROR(発注情報!L234)=TRUE,"",IF(OR(発注情報!L234="",発注情報!L234=0),"",IF(発注情報!K234=発注情報!$K$80,発注情報!L234&amp;" (SUP.)",IF(発注情報!K234=発注情報!$K$81,発注情報!L234&amp;" (EXH.)",発注情報!L234))))</f>
        <v/>
      </c>
      <c r="C9" s="185" t="str">
        <f>IF(ISERROR(発注情報!M234)=TRUE,"",IF(OR(発注情報!M234="",発注情報!M234=0),"",発注情報!M234))</f>
        <v/>
      </c>
      <c r="D9" s="185" t="str">
        <f>IF(C9="","",C9*発注情報!$D$2)</f>
        <v/>
      </c>
      <c r="E9" s="281" t="str">
        <f>IF(ISERROR(発注情報!O234)=TRUE,"",IF(OR(発注情報!O234="",発注情報!O234=0),"",発注情報!O234))</f>
        <v/>
      </c>
      <c r="F9" s="281" t="str">
        <f>IF(ISERROR(発注情報!P234)=TRUE,"",IF(OR(発注情報!P234="",発注情報!P234=0),"",発注情報!P234))</f>
        <v/>
      </c>
      <c r="G9" s="281" t="str">
        <f>IF(ISERROR(発注情報!Q234)=TRUE,"",IF(OR(発注情報!Q234="",発注情報!Q234=0),"",発注情報!Q234))</f>
        <v/>
      </c>
      <c r="H9" s="191" t="str">
        <f>IF(ISERROR(発注情報!R234)=TRUE,"",IF(OR(発注情報!R234="",発注情報!R234=0),"",発注情報!R234))</f>
        <v/>
      </c>
      <c r="I9" s="192" t="str">
        <f>IF(ISERROR(発注情報!S234)=TRUE,"",IF(OR(発注情報!S234="",発注情報!S234=0),"",発注情報!S234))</f>
        <v/>
      </c>
      <c r="J9" s="193" t="str">
        <f>IF(ISERROR(発注情報!T234)=TRUE,"",IF(OR(発注情報!T234="",発注情報!T234=0),"",発注情報!T234))</f>
        <v/>
      </c>
      <c r="K9" s="108" t="str">
        <f>IF(ISERROR(発注情報!U234)=TRUE,"",IF(OR(発注情報!U234="",発注情報!U234=0),"",発注情報!U234))</f>
        <v/>
      </c>
      <c r="L9" s="193" t="str">
        <f>IF(ISERROR(発注情報!V234)=TRUE,"",IF(OR(発注情報!V234="",発注情報!V234=0),"",発注情報!V234))</f>
        <v/>
      </c>
      <c r="M9" s="108" t="str">
        <f>IF(ISERROR(発注情報!W234)=TRUE,"",IF(OR(発注情報!W234="",発注情報!W234=0),"",発注情報!W234))</f>
        <v/>
      </c>
      <c r="N9" s="193" t="str">
        <f>IF(ISERROR(発注情報!X234)=TRUE,"",IF(OR(発注情報!X234="",発注情報!X234=0),"",発注情報!X234))</f>
        <v/>
      </c>
      <c r="O9" s="108" t="str">
        <f>IF(ISERROR(発注情報!Y234)=TRUE,"",IF(OR(発注情報!Y234="",発注情報!Y234=0),"",発注情報!Y234))</f>
        <v/>
      </c>
      <c r="P9" s="193" t="str">
        <f>IF(ISERROR(発注情報!Z234)=TRUE,"",IF(OR(発注情報!Z234="",発注情報!Z234=0),"",発注情報!Z234))</f>
        <v/>
      </c>
      <c r="Q9" s="108" t="str">
        <f>IF(ISERROR(発注情報!AA234)=TRUE,"",IF(OR(発注情報!AA234="",発注情報!AA234=0),"",発注情報!AA234))</f>
        <v/>
      </c>
      <c r="R9" s="193" t="str">
        <f>IF(ISERROR(発注情報!AB234)=TRUE,"",IF(OR(発注情報!AB234="",発注情報!AB234=0),"",発注情報!AB234))</f>
        <v/>
      </c>
      <c r="S9" s="108" t="str">
        <f>IF(ISERROR(発注情報!AC234)=TRUE,"",IF(OR(発注情報!AC234="",発注情報!AC234=0),"",発注情報!AC234))</f>
        <v/>
      </c>
      <c r="T9" s="193" t="str">
        <f>IF(ISERROR(発注情報!AD234)=TRUE,"",IF(OR(発注情報!AD234="",発注情報!AD234=0),"",発注情報!AD234))</f>
        <v/>
      </c>
      <c r="U9" s="108" t="str">
        <f>IF(ISERROR(発注情報!AE234)=TRUE,"",IF(OR(発注情報!AE234="",発注情報!AE234=0),"",発注情報!AE234))</f>
        <v/>
      </c>
      <c r="V9" s="193" t="str">
        <f>IF(ISERROR(発注情報!AF234)=TRUE,"",IF(OR(発注情報!AF234="",発注情報!AF234=0),"",発注情報!AF234))</f>
        <v/>
      </c>
      <c r="W9" s="108" t="str">
        <f>IF(ISERROR(発注情報!AG234)=TRUE,"",IF(OR(発注情報!AG234="",発注情報!AG234=0),"",発注情報!AG234))</f>
        <v/>
      </c>
      <c r="X9" s="193" t="str">
        <f>IF(ISERROR(発注情報!AH234)=TRUE,"",IF(OR(発注情報!AH234="",発注情報!AH234=0),"",発注情報!AH234))</f>
        <v/>
      </c>
      <c r="Y9" s="108" t="str">
        <f>IF(ISERROR(発注情報!AI234)=TRUE,"",IF(OR(発注情報!AI234="",発注情報!AI234=0),"",発注情報!AI234))</f>
        <v/>
      </c>
      <c r="Z9" s="193" t="str">
        <f>IF(ISERROR(発注情報!AJ234)=TRUE,"",IF(OR(発注情報!AJ234="",発注情報!AJ234=0),"",発注情報!AJ234))</f>
        <v/>
      </c>
      <c r="AA9" s="108" t="str">
        <f>IF(ISERROR(発注情報!AK234)=TRUE,"",IF(OR(発注情報!AK234="",発注情報!AK234=0),"",発注情報!AK234))</f>
        <v/>
      </c>
      <c r="AB9" s="193" t="str">
        <f>IF(ISERROR(発注情報!AL234)=TRUE,"",IF(OR(発注情報!AL234="",発注情報!AL234=0),"",発注情報!AL234))</f>
        <v/>
      </c>
      <c r="AC9" s="108" t="str">
        <f>IF(ISERROR(発注情報!AM234)=TRUE,"",IF(OR(発注情報!AM234="",発注情報!AM234=0),"",発注情報!AM234))</f>
        <v/>
      </c>
      <c r="AD9" s="193" t="str">
        <f>IF(ISERROR(発注情報!AN234)=TRUE,"",IF(OR(発注情報!AN234="",発注情報!AN234=0),"",発注情報!AN234))</f>
        <v/>
      </c>
      <c r="AE9" s="108" t="str">
        <f>IF(ISERROR(発注情報!AO234)=TRUE,"",IF(OR(発注情報!AO234="",発注情報!AO234=0),"",発注情報!AO234))</f>
        <v/>
      </c>
      <c r="AF9" s="193" t="str">
        <f>IF(ISERROR(発注情報!AP234)=TRUE,"",IF(OR(発注情報!AP234="",発注情報!AP234=0),"",発注情報!AP234))</f>
        <v/>
      </c>
      <c r="AG9" s="108" t="str">
        <f>IF(ISERROR(発注情報!AQ234)=TRUE,"",IF(OR(発注情報!AQ234="",発注情報!AQ234=0),"",発注情報!AQ234))</f>
        <v/>
      </c>
      <c r="AH9" s="191" t="str">
        <f>IF(ISERROR(発注情報!AR234)=TRUE,"",IF(OR(発注情報!AR234="",発注情報!AR234=0),"",発注情報!AR234))</f>
        <v/>
      </c>
      <c r="AI9" s="192" t="str">
        <f>IF(ISERROR(発注情報!AS234)=TRUE,"",IF(OR(発注情報!AS234="",発注情報!AS234=0),"",発注情報!AS234))</f>
        <v/>
      </c>
    </row>
    <row r="10" spans="1:75" ht="18.75" customHeight="1" x14ac:dyDescent="0.15">
      <c r="A10" s="194">
        <v>5</v>
      </c>
      <c r="B10" s="184" t="str">
        <f>IF(ISERROR(発注情報!L235)=TRUE,"",IF(OR(発注情報!L235="",発注情報!L235=0),"",IF(発注情報!K235=発注情報!$K$80,発注情報!L235&amp;" (SUP.)",IF(発注情報!K235=発注情報!$K$81,発注情報!L235&amp;" (EXH.)",発注情報!L235))))</f>
        <v/>
      </c>
      <c r="C10" s="185" t="str">
        <f>IF(ISERROR(発注情報!M235)=TRUE,"",IF(OR(発注情報!M235="",発注情報!M235=0),"",発注情報!M235))</f>
        <v/>
      </c>
      <c r="D10" s="185" t="str">
        <f>IF(C10="","",C10*発注情報!$D$2)</f>
        <v/>
      </c>
      <c r="E10" s="281" t="str">
        <f>IF(ISERROR(発注情報!O235)=TRUE,"",IF(OR(発注情報!O235="",発注情報!O235=0),"",発注情報!O235))</f>
        <v/>
      </c>
      <c r="F10" s="281" t="str">
        <f>IF(ISERROR(発注情報!P235)=TRUE,"",IF(OR(発注情報!P235="",発注情報!P235=0),"",発注情報!P235))</f>
        <v/>
      </c>
      <c r="G10" s="281" t="str">
        <f>IF(ISERROR(発注情報!Q235)=TRUE,"",IF(OR(発注情報!Q235="",発注情報!Q235=0),"",発注情報!Q235))</f>
        <v/>
      </c>
      <c r="H10" s="191" t="str">
        <f>IF(ISERROR(発注情報!R235)=TRUE,"",IF(OR(発注情報!R235="",発注情報!R235=0),"",発注情報!R235))</f>
        <v/>
      </c>
      <c r="I10" s="192" t="str">
        <f>IF(ISERROR(発注情報!S235)=TRUE,"",IF(OR(発注情報!S235="",発注情報!S235=0),"",発注情報!S235))</f>
        <v/>
      </c>
      <c r="J10" s="193" t="str">
        <f>IF(ISERROR(発注情報!T235)=TRUE,"",IF(OR(発注情報!T235="",発注情報!T235=0),"",発注情報!T235))</f>
        <v/>
      </c>
      <c r="K10" s="108" t="str">
        <f>IF(ISERROR(発注情報!U235)=TRUE,"",IF(OR(発注情報!U235="",発注情報!U235=0),"",発注情報!U235))</f>
        <v/>
      </c>
      <c r="L10" s="193" t="str">
        <f>IF(ISERROR(発注情報!V235)=TRUE,"",IF(OR(発注情報!V235="",発注情報!V235=0),"",発注情報!V235))</f>
        <v/>
      </c>
      <c r="M10" s="108" t="str">
        <f>IF(ISERROR(発注情報!W235)=TRUE,"",IF(OR(発注情報!W235="",発注情報!W235=0),"",発注情報!W235))</f>
        <v/>
      </c>
      <c r="N10" s="193" t="str">
        <f>IF(ISERROR(発注情報!X235)=TRUE,"",IF(OR(発注情報!X235="",発注情報!X235=0),"",発注情報!X235))</f>
        <v/>
      </c>
      <c r="O10" s="108" t="str">
        <f>IF(ISERROR(発注情報!Y235)=TRUE,"",IF(OR(発注情報!Y235="",発注情報!Y235=0),"",発注情報!Y235))</f>
        <v/>
      </c>
      <c r="P10" s="193" t="str">
        <f>IF(ISERROR(発注情報!Z235)=TRUE,"",IF(OR(発注情報!Z235="",発注情報!Z235=0),"",発注情報!Z235))</f>
        <v/>
      </c>
      <c r="Q10" s="108" t="str">
        <f>IF(ISERROR(発注情報!AA235)=TRUE,"",IF(OR(発注情報!AA235="",発注情報!AA235=0),"",発注情報!AA235))</f>
        <v/>
      </c>
      <c r="R10" s="193" t="str">
        <f>IF(ISERROR(発注情報!AB235)=TRUE,"",IF(OR(発注情報!AB235="",発注情報!AB235=0),"",発注情報!AB235))</f>
        <v/>
      </c>
      <c r="S10" s="108" t="str">
        <f>IF(ISERROR(発注情報!AC235)=TRUE,"",IF(OR(発注情報!AC235="",発注情報!AC235=0),"",発注情報!AC235))</f>
        <v/>
      </c>
      <c r="T10" s="193" t="str">
        <f>IF(ISERROR(発注情報!AD235)=TRUE,"",IF(OR(発注情報!AD235="",発注情報!AD235=0),"",発注情報!AD235))</f>
        <v/>
      </c>
      <c r="U10" s="108" t="str">
        <f>IF(ISERROR(発注情報!AE235)=TRUE,"",IF(OR(発注情報!AE235="",発注情報!AE235=0),"",発注情報!AE235))</f>
        <v/>
      </c>
      <c r="V10" s="193" t="str">
        <f>IF(ISERROR(発注情報!AF235)=TRUE,"",IF(OR(発注情報!AF235="",発注情報!AF235=0),"",発注情報!AF235))</f>
        <v/>
      </c>
      <c r="W10" s="108" t="str">
        <f>IF(ISERROR(発注情報!AG235)=TRUE,"",IF(OR(発注情報!AG235="",発注情報!AG235=0),"",発注情報!AG235))</f>
        <v/>
      </c>
      <c r="X10" s="193" t="str">
        <f>IF(ISERROR(発注情報!AH235)=TRUE,"",IF(OR(発注情報!AH235="",発注情報!AH235=0),"",発注情報!AH235))</f>
        <v/>
      </c>
      <c r="Y10" s="108" t="str">
        <f>IF(ISERROR(発注情報!AI235)=TRUE,"",IF(OR(発注情報!AI235="",発注情報!AI235=0),"",発注情報!AI235))</f>
        <v/>
      </c>
      <c r="Z10" s="193" t="str">
        <f>IF(ISERROR(発注情報!AJ235)=TRUE,"",IF(OR(発注情報!AJ235="",発注情報!AJ235=0),"",発注情報!AJ235))</f>
        <v/>
      </c>
      <c r="AA10" s="108" t="str">
        <f>IF(ISERROR(発注情報!AK235)=TRUE,"",IF(OR(発注情報!AK235="",発注情報!AK235=0),"",発注情報!AK235))</f>
        <v/>
      </c>
      <c r="AB10" s="193" t="str">
        <f>IF(ISERROR(発注情報!AL235)=TRUE,"",IF(OR(発注情報!AL235="",発注情報!AL235=0),"",発注情報!AL235))</f>
        <v/>
      </c>
      <c r="AC10" s="108" t="str">
        <f>IF(ISERROR(発注情報!AM235)=TRUE,"",IF(OR(発注情報!AM235="",発注情報!AM235=0),"",発注情報!AM235))</f>
        <v/>
      </c>
      <c r="AD10" s="193" t="str">
        <f>IF(ISERROR(発注情報!AN235)=TRUE,"",IF(OR(発注情報!AN235="",発注情報!AN235=0),"",発注情報!AN235))</f>
        <v/>
      </c>
      <c r="AE10" s="108" t="str">
        <f>IF(ISERROR(発注情報!AO235)=TRUE,"",IF(OR(発注情報!AO235="",発注情報!AO235=0),"",発注情報!AO235))</f>
        <v/>
      </c>
      <c r="AF10" s="193" t="str">
        <f>IF(ISERROR(発注情報!AP235)=TRUE,"",IF(OR(発注情報!AP235="",発注情報!AP235=0),"",発注情報!AP235))</f>
        <v/>
      </c>
      <c r="AG10" s="108" t="str">
        <f>IF(ISERROR(発注情報!AQ235)=TRUE,"",IF(OR(発注情報!AQ235="",発注情報!AQ235=0),"",発注情報!AQ235))</f>
        <v/>
      </c>
      <c r="AH10" s="191" t="str">
        <f>IF(ISERROR(発注情報!AR235)=TRUE,"",IF(OR(発注情報!AR235="",発注情報!AR235=0),"",発注情報!AR235))</f>
        <v/>
      </c>
      <c r="AI10" s="192" t="str">
        <f>IF(ISERROR(発注情報!AS235)=TRUE,"",IF(OR(発注情報!AS235="",発注情報!AS235=0),"",発注情報!AS235))</f>
        <v/>
      </c>
    </row>
    <row r="11" spans="1:75" ht="18.75" customHeight="1" x14ac:dyDescent="0.15">
      <c r="A11" s="178">
        <v>6</v>
      </c>
      <c r="B11" s="184" t="str">
        <f>IF(ISERROR(発注情報!L236)=TRUE,"",IF(OR(発注情報!L236="",発注情報!L236=0),"",IF(発注情報!K236=発注情報!$K$80,発注情報!L236&amp;" (SUP.)",IF(発注情報!K236=発注情報!$K$81,発注情報!L236&amp;" (EXH.)",発注情報!L236))))</f>
        <v/>
      </c>
      <c r="C11" s="185" t="str">
        <f>IF(ISERROR(発注情報!M236)=TRUE,"",IF(OR(発注情報!M236="",発注情報!M236=0),"",発注情報!M236))</f>
        <v/>
      </c>
      <c r="D11" s="185" t="str">
        <f>IF(C11="","",C11*発注情報!$D$2)</f>
        <v/>
      </c>
      <c r="E11" s="281" t="str">
        <f>IF(ISERROR(発注情報!O236)=TRUE,"",IF(OR(発注情報!O236="",発注情報!O236=0),"",発注情報!O236))</f>
        <v/>
      </c>
      <c r="F11" s="281" t="str">
        <f>IF(ISERROR(発注情報!P236)=TRUE,"",IF(OR(発注情報!P236="",発注情報!P236=0),"",発注情報!P236))</f>
        <v/>
      </c>
      <c r="G11" s="281" t="str">
        <f>IF(ISERROR(発注情報!Q236)=TRUE,"",IF(OR(発注情報!Q236="",発注情報!Q236=0),"",発注情報!Q236))</f>
        <v/>
      </c>
      <c r="H11" s="191" t="str">
        <f>IF(ISERROR(発注情報!R236)=TRUE,"",IF(OR(発注情報!R236="",発注情報!R236=0),"",発注情報!R236))</f>
        <v/>
      </c>
      <c r="I11" s="192" t="str">
        <f>IF(ISERROR(発注情報!S236)=TRUE,"",IF(OR(発注情報!S236="",発注情報!S236=0),"",発注情報!S236))</f>
        <v/>
      </c>
      <c r="J11" s="193" t="str">
        <f>IF(ISERROR(発注情報!T236)=TRUE,"",IF(OR(発注情報!T236="",発注情報!T236=0),"",発注情報!T236))</f>
        <v/>
      </c>
      <c r="K11" s="108" t="str">
        <f>IF(ISERROR(発注情報!U236)=TRUE,"",IF(OR(発注情報!U236="",発注情報!U236=0),"",発注情報!U236))</f>
        <v/>
      </c>
      <c r="L11" s="193" t="str">
        <f>IF(ISERROR(発注情報!V236)=TRUE,"",IF(OR(発注情報!V236="",発注情報!V236=0),"",発注情報!V236))</f>
        <v/>
      </c>
      <c r="M11" s="108" t="str">
        <f>IF(ISERROR(発注情報!W236)=TRUE,"",IF(OR(発注情報!W236="",発注情報!W236=0),"",発注情報!W236))</f>
        <v/>
      </c>
      <c r="N11" s="193" t="str">
        <f>IF(ISERROR(発注情報!X236)=TRUE,"",IF(OR(発注情報!X236="",発注情報!X236=0),"",発注情報!X236))</f>
        <v/>
      </c>
      <c r="O11" s="108" t="str">
        <f>IF(ISERROR(発注情報!Y236)=TRUE,"",IF(OR(発注情報!Y236="",発注情報!Y236=0),"",発注情報!Y236))</f>
        <v/>
      </c>
      <c r="P11" s="193" t="str">
        <f>IF(ISERROR(発注情報!Z236)=TRUE,"",IF(OR(発注情報!Z236="",発注情報!Z236=0),"",発注情報!Z236))</f>
        <v/>
      </c>
      <c r="Q11" s="108" t="str">
        <f>IF(ISERROR(発注情報!AA236)=TRUE,"",IF(OR(発注情報!AA236="",発注情報!AA236=0),"",発注情報!AA236))</f>
        <v/>
      </c>
      <c r="R11" s="193" t="str">
        <f>IF(ISERROR(発注情報!AB236)=TRUE,"",IF(OR(発注情報!AB236="",発注情報!AB236=0),"",発注情報!AB236))</f>
        <v/>
      </c>
      <c r="S11" s="108" t="str">
        <f>IF(ISERROR(発注情報!AC236)=TRUE,"",IF(OR(発注情報!AC236="",発注情報!AC236=0),"",発注情報!AC236))</f>
        <v/>
      </c>
      <c r="T11" s="193" t="str">
        <f>IF(ISERROR(発注情報!AD236)=TRUE,"",IF(OR(発注情報!AD236="",発注情報!AD236=0),"",発注情報!AD236))</f>
        <v/>
      </c>
      <c r="U11" s="108" t="str">
        <f>IF(ISERROR(発注情報!AE236)=TRUE,"",IF(OR(発注情報!AE236="",発注情報!AE236=0),"",発注情報!AE236))</f>
        <v/>
      </c>
      <c r="V11" s="193" t="str">
        <f>IF(ISERROR(発注情報!AF236)=TRUE,"",IF(OR(発注情報!AF236="",発注情報!AF236=0),"",発注情報!AF236))</f>
        <v/>
      </c>
      <c r="W11" s="108" t="str">
        <f>IF(ISERROR(発注情報!AG236)=TRUE,"",IF(OR(発注情報!AG236="",発注情報!AG236=0),"",発注情報!AG236))</f>
        <v/>
      </c>
      <c r="X11" s="193" t="str">
        <f>IF(ISERROR(発注情報!AH236)=TRUE,"",IF(OR(発注情報!AH236="",発注情報!AH236=0),"",発注情報!AH236))</f>
        <v/>
      </c>
      <c r="Y11" s="108" t="str">
        <f>IF(ISERROR(発注情報!AI236)=TRUE,"",IF(OR(発注情報!AI236="",発注情報!AI236=0),"",発注情報!AI236))</f>
        <v/>
      </c>
      <c r="Z11" s="193" t="str">
        <f>IF(ISERROR(発注情報!AJ236)=TRUE,"",IF(OR(発注情報!AJ236="",発注情報!AJ236=0),"",発注情報!AJ236))</f>
        <v/>
      </c>
      <c r="AA11" s="108" t="str">
        <f>IF(ISERROR(発注情報!AK236)=TRUE,"",IF(OR(発注情報!AK236="",発注情報!AK236=0),"",発注情報!AK236))</f>
        <v/>
      </c>
      <c r="AB11" s="193" t="str">
        <f>IF(ISERROR(発注情報!AL236)=TRUE,"",IF(OR(発注情報!AL236="",発注情報!AL236=0),"",発注情報!AL236))</f>
        <v/>
      </c>
      <c r="AC11" s="108" t="str">
        <f>IF(ISERROR(発注情報!AM236)=TRUE,"",IF(OR(発注情報!AM236="",発注情報!AM236=0),"",発注情報!AM236))</f>
        <v/>
      </c>
      <c r="AD11" s="193" t="str">
        <f>IF(ISERROR(発注情報!AN236)=TRUE,"",IF(OR(発注情報!AN236="",発注情報!AN236=0),"",発注情報!AN236))</f>
        <v/>
      </c>
      <c r="AE11" s="108" t="str">
        <f>IF(ISERROR(発注情報!AO236)=TRUE,"",IF(OR(発注情報!AO236="",発注情報!AO236=0),"",発注情報!AO236))</f>
        <v/>
      </c>
      <c r="AF11" s="193" t="str">
        <f>IF(ISERROR(発注情報!AP236)=TRUE,"",IF(OR(発注情報!AP236="",発注情報!AP236=0),"",発注情報!AP236))</f>
        <v/>
      </c>
      <c r="AG11" s="108" t="str">
        <f>IF(ISERROR(発注情報!AQ236)=TRUE,"",IF(OR(発注情報!AQ236="",発注情報!AQ236=0),"",発注情報!AQ236))</f>
        <v/>
      </c>
      <c r="AH11" s="191" t="str">
        <f>IF(ISERROR(発注情報!AR236)=TRUE,"",IF(OR(発注情報!AR236="",発注情報!AR236=0),"",発注情報!AR236))</f>
        <v/>
      </c>
      <c r="AI11" s="192" t="str">
        <f>IF(ISERROR(発注情報!AS236)=TRUE,"",IF(OR(発注情報!AS236="",発注情報!AS236=0),"",発注情報!AS236))</f>
        <v/>
      </c>
    </row>
    <row r="12" spans="1:75" ht="18.75" customHeight="1" x14ac:dyDescent="0.15">
      <c r="A12" s="194">
        <v>7</v>
      </c>
      <c r="B12" s="184" t="str">
        <f>IF(ISERROR(発注情報!L237)=TRUE,"",IF(OR(発注情報!L237="",発注情報!L237=0),"",IF(発注情報!K237=発注情報!$K$80,発注情報!L237&amp;" (SUP.)",IF(発注情報!K237=発注情報!$K$81,発注情報!L237&amp;" (EXH.)",発注情報!L237))))</f>
        <v/>
      </c>
      <c r="C12" s="185" t="str">
        <f>IF(ISERROR(発注情報!M237)=TRUE,"",IF(OR(発注情報!M237="",発注情報!M237=0),"",発注情報!M237))</f>
        <v/>
      </c>
      <c r="D12" s="185" t="str">
        <f>IF(C12="","",C12*発注情報!$D$2)</f>
        <v/>
      </c>
      <c r="E12" s="281" t="str">
        <f>IF(ISERROR(発注情報!O237)=TRUE,"",IF(OR(発注情報!O237="",発注情報!O237=0),"",発注情報!O237))</f>
        <v/>
      </c>
      <c r="F12" s="281" t="str">
        <f>IF(ISERROR(発注情報!P237)=TRUE,"",IF(OR(発注情報!P237="",発注情報!P237=0),"",発注情報!P237))</f>
        <v/>
      </c>
      <c r="G12" s="281" t="str">
        <f>IF(ISERROR(発注情報!Q237)=TRUE,"",IF(OR(発注情報!Q237="",発注情報!Q237=0),"",発注情報!Q237))</f>
        <v/>
      </c>
      <c r="H12" s="191" t="str">
        <f>IF(ISERROR(発注情報!R237)=TRUE,"",IF(OR(発注情報!R237="",発注情報!R237=0),"",発注情報!R237))</f>
        <v/>
      </c>
      <c r="I12" s="192" t="str">
        <f>IF(ISERROR(発注情報!S237)=TRUE,"",IF(OR(発注情報!S237="",発注情報!S237=0),"",発注情報!S237))</f>
        <v/>
      </c>
      <c r="J12" s="193" t="str">
        <f>IF(ISERROR(発注情報!T237)=TRUE,"",IF(OR(発注情報!T237="",発注情報!T237=0),"",発注情報!T237))</f>
        <v/>
      </c>
      <c r="K12" s="108" t="str">
        <f>IF(ISERROR(発注情報!U237)=TRUE,"",IF(OR(発注情報!U237="",発注情報!U237=0),"",発注情報!U237))</f>
        <v/>
      </c>
      <c r="L12" s="193" t="str">
        <f>IF(ISERROR(発注情報!V237)=TRUE,"",IF(OR(発注情報!V237="",発注情報!V237=0),"",発注情報!V237))</f>
        <v/>
      </c>
      <c r="M12" s="108" t="str">
        <f>IF(ISERROR(発注情報!W237)=TRUE,"",IF(OR(発注情報!W237="",発注情報!W237=0),"",発注情報!W237))</f>
        <v/>
      </c>
      <c r="N12" s="193" t="str">
        <f>IF(ISERROR(発注情報!X237)=TRUE,"",IF(OR(発注情報!X237="",発注情報!X237=0),"",発注情報!X237))</f>
        <v/>
      </c>
      <c r="O12" s="108" t="str">
        <f>IF(ISERROR(発注情報!Y237)=TRUE,"",IF(OR(発注情報!Y237="",発注情報!Y237=0),"",発注情報!Y237))</f>
        <v/>
      </c>
      <c r="P12" s="193" t="str">
        <f>IF(ISERROR(発注情報!Z237)=TRUE,"",IF(OR(発注情報!Z237="",発注情報!Z237=0),"",発注情報!Z237))</f>
        <v/>
      </c>
      <c r="Q12" s="108" t="str">
        <f>IF(ISERROR(発注情報!AA237)=TRUE,"",IF(OR(発注情報!AA237="",発注情報!AA237=0),"",発注情報!AA237))</f>
        <v/>
      </c>
      <c r="R12" s="193" t="str">
        <f>IF(ISERROR(発注情報!AB237)=TRUE,"",IF(OR(発注情報!AB237="",発注情報!AB237=0),"",発注情報!AB237))</f>
        <v/>
      </c>
      <c r="S12" s="108" t="str">
        <f>IF(ISERROR(発注情報!AC237)=TRUE,"",IF(OR(発注情報!AC237="",発注情報!AC237=0),"",発注情報!AC237))</f>
        <v/>
      </c>
      <c r="T12" s="193" t="str">
        <f>IF(ISERROR(発注情報!AD237)=TRUE,"",IF(OR(発注情報!AD237="",発注情報!AD237=0),"",発注情報!AD237))</f>
        <v/>
      </c>
      <c r="U12" s="108" t="str">
        <f>IF(ISERROR(発注情報!AE237)=TRUE,"",IF(OR(発注情報!AE237="",発注情報!AE237=0),"",発注情報!AE237))</f>
        <v/>
      </c>
      <c r="V12" s="193" t="str">
        <f>IF(ISERROR(発注情報!AF237)=TRUE,"",IF(OR(発注情報!AF237="",発注情報!AF237=0),"",発注情報!AF237))</f>
        <v/>
      </c>
      <c r="W12" s="108" t="str">
        <f>IF(ISERROR(発注情報!AG237)=TRUE,"",IF(OR(発注情報!AG237="",発注情報!AG237=0),"",発注情報!AG237))</f>
        <v/>
      </c>
      <c r="X12" s="193" t="str">
        <f>IF(ISERROR(発注情報!AH237)=TRUE,"",IF(OR(発注情報!AH237="",発注情報!AH237=0),"",発注情報!AH237))</f>
        <v/>
      </c>
      <c r="Y12" s="108" t="str">
        <f>IF(ISERROR(発注情報!AI237)=TRUE,"",IF(OR(発注情報!AI237="",発注情報!AI237=0),"",発注情報!AI237))</f>
        <v/>
      </c>
      <c r="Z12" s="193" t="str">
        <f>IF(ISERROR(発注情報!AJ237)=TRUE,"",IF(OR(発注情報!AJ237="",発注情報!AJ237=0),"",発注情報!AJ237))</f>
        <v/>
      </c>
      <c r="AA12" s="108" t="str">
        <f>IF(ISERROR(発注情報!AK237)=TRUE,"",IF(OR(発注情報!AK237="",発注情報!AK237=0),"",発注情報!AK237))</f>
        <v/>
      </c>
      <c r="AB12" s="193" t="str">
        <f>IF(ISERROR(発注情報!AL237)=TRUE,"",IF(OR(発注情報!AL237="",発注情報!AL237=0),"",発注情報!AL237))</f>
        <v/>
      </c>
      <c r="AC12" s="108" t="str">
        <f>IF(ISERROR(発注情報!AM237)=TRUE,"",IF(OR(発注情報!AM237="",発注情報!AM237=0),"",発注情報!AM237))</f>
        <v/>
      </c>
      <c r="AD12" s="193" t="str">
        <f>IF(ISERROR(発注情報!AN237)=TRUE,"",IF(OR(発注情報!AN237="",発注情報!AN237=0),"",発注情報!AN237))</f>
        <v/>
      </c>
      <c r="AE12" s="108" t="str">
        <f>IF(ISERROR(発注情報!AO237)=TRUE,"",IF(OR(発注情報!AO237="",発注情報!AO237=0),"",発注情報!AO237))</f>
        <v/>
      </c>
      <c r="AF12" s="193" t="str">
        <f>IF(ISERROR(発注情報!AP237)=TRUE,"",IF(OR(発注情報!AP237="",発注情報!AP237=0),"",発注情報!AP237))</f>
        <v/>
      </c>
      <c r="AG12" s="108" t="str">
        <f>IF(ISERROR(発注情報!AQ237)=TRUE,"",IF(OR(発注情報!AQ237="",発注情報!AQ237=0),"",発注情報!AQ237))</f>
        <v/>
      </c>
      <c r="AH12" s="191" t="str">
        <f>IF(ISERROR(発注情報!AR237)=TRUE,"",IF(OR(発注情報!AR237="",発注情報!AR237=0),"",発注情報!AR237))</f>
        <v/>
      </c>
      <c r="AI12" s="192" t="str">
        <f>IF(ISERROR(発注情報!AS237)=TRUE,"",IF(OR(発注情報!AS237="",発注情報!AS237=0),"",発注情報!AS237))</f>
        <v/>
      </c>
    </row>
    <row r="13" spans="1:75" ht="18.75" customHeight="1" x14ac:dyDescent="0.15">
      <c r="A13" s="178">
        <v>8</v>
      </c>
      <c r="B13" s="184" t="str">
        <f>IF(ISERROR(発注情報!L238)=TRUE,"",IF(OR(発注情報!L238="",発注情報!L238=0),"",IF(発注情報!K238=発注情報!$K$80,発注情報!L238&amp;" (SUP.)",IF(発注情報!K238=発注情報!$K$81,発注情報!L238&amp;" (EXH.)",発注情報!L238))))</f>
        <v/>
      </c>
      <c r="C13" s="185" t="str">
        <f>IF(ISERROR(発注情報!M238)=TRUE,"",IF(OR(発注情報!M238="",発注情報!M238=0),"",発注情報!M238))</f>
        <v/>
      </c>
      <c r="D13" s="185" t="str">
        <f>IF(C13="","",C13*発注情報!$D$2)</f>
        <v/>
      </c>
      <c r="E13" s="281" t="str">
        <f>IF(ISERROR(発注情報!O238)=TRUE,"",IF(OR(発注情報!O238="",発注情報!O238=0),"",発注情報!O238))</f>
        <v/>
      </c>
      <c r="F13" s="281" t="str">
        <f>IF(ISERROR(発注情報!P238)=TRUE,"",IF(OR(発注情報!P238="",発注情報!P238=0),"",発注情報!P238))</f>
        <v/>
      </c>
      <c r="G13" s="281" t="str">
        <f>IF(ISERROR(発注情報!Q238)=TRUE,"",IF(OR(発注情報!Q238="",発注情報!Q238=0),"",発注情報!Q238))</f>
        <v/>
      </c>
      <c r="H13" s="191" t="str">
        <f>IF(ISERROR(発注情報!R238)=TRUE,"",IF(OR(発注情報!R238="",発注情報!R238=0),"",発注情報!R238))</f>
        <v/>
      </c>
      <c r="I13" s="192" t="str">
        <f>IF(ISERROR(発注情報!S238)=TRUE,"",IF(OR(発注情報!S238="",発注情報!S238=0),"",発注情報!S238))</f>
        <v/>
      </c>
      <c r="J13" s="193" t="str">
        <f>IF(ISERROR(発注情報!T238)=TRUE,"",IF(OR(発注情報!T238="",発注情報!T238=0),"",発注情報!T238))</f>
        <v/>
      </c>
      <c r="K13" s="108" t="str">
        <f>IF(ISERROR(発注情報!U238)=TRUE,"",IF(OR(発注情報!U238="",発注情報!U238=0),"",発注情報!U238))</f>
        <v/>
      </c>
      <c r="L13" s="193" t="str">
        <f>IF(ISERROR(発注情報!V238)=TRUE,"",IF(OR(発注情報!V238="",発注情報!V238=0),"",発注情報!V238))</f>
        <v/>
      </c>
      <c r="M13" s="108" t="str">
        <f>IF(ISERROR(発注情報!W238)=TRUE,"",IF(OR(発注情報!W238="",発注情報!W238=0),"",発注情報!W238))</f>
        <v/>
      </c>
      <c r="N13" s="193" t="str">
        <f>IF(ISERROR(発注情報!X238)=TRUE,"",IF(OR(発注情報!X238="",発注情報!X238=0),"",発注情報!X238))</f>
        <v/>
      </c>
      <c r="O13" s="108" t="str">
        <f>IF(ISERROR(発注情報!Y238)=TRUE,"",IF(OR(発注情報!Y238="",発注情報!Y238=0),"",発注情報!Y238))</f>
        <v/>
      </c>
      <c r="P13" s="193" t="str">
        <f>IF(ISERROR(発注情報!Z238)=TRUE,"",IF(OR(発注情報!Z238="",発注情報!Z238=0),"",発注情報!Z238))</f>
        <v/>
      </c>
      <c r="Q13" s="108" t="str">
        <f>IF(ISERROR(発注情報!AA238)=TRUE,"",IF(OR(発注情報!AA238="",発注情報!AA238=0),"",発注情報!AA238))</f>
        <v/>
      </c>
      <c r="R13" s="193" t="str">
        <f>IF(ISERROR(発注情報!AB238)=TRUE,"",IF(OR(発注情報!AB238="",発注情報!AB238=0),"",発注情報!AB238))</f>
        <v/>
      </c>
      <c r="S13" s="108" t="str">
        <f>IF(ISERROR(発注情報!AC238)=TRUE,"",IF(OR(発注情報!AC238="",発注情報!AC238=0),"",発注情報!AC238))</f>
        <v/>
      </c>
      <c r="T13" s="193" t="str">
        <f>IF(ISERROR(発注情報!AD238)=TRUE,"",IF(OR(発注情報!AD238="",発注情報!AD238=0),"",発注情報!AD238))</f>
        <v/>
      </c>
      <c r="U13" s="108" t="str">
        <f>IF(ISERROR(発注情報!AE238)=TRUE,"",IF(OR(発注情報!AE238="",発注情報!AE238=0),"",発注情報!AE238))</f>
        <v/>
      </c>
      <c r="V13" s="193" t="str">
        <f>IF(ISERROR(発注情報!AF238)=TRUE,"",IF(OR(発注情報!AF238="",発注情報!AF238=0),"",発注情報!AF238))</f>
        <v/>
      </c>
      <c r="W13" s="108" t="str">
        <f>IF(ISERROR(発注情報!AG238)=TRUE,"",IF(OR(発注情報!AG238="",発注情報!AG238=0),"",発注情報!AG238))</f>
        <v/>
      </c>
      <c r="X13" s="193" t="str">
        <f>IF(ISERROR(発注情報!AH238)=TRUE,"",IF(OR(発注情報!AH238="",発注情報!AH238=0),"",発注情報!AH238))</f>
        <v/>
      </c>
      <c r="Y13" s="108" t="str">
        <f>IF(ISERROR(発注情報!AI238)=TRUE,"",IF(OR(発注情報!AI238="",発注情報!AI238=0),"",発注情報!AI238))</f>
        <v/>
      </c>
      <c r="Z13" s="193" t="str">
        <f>IF(ISERROR(発注情報!AJ238)=TRUE,"",IF(OR(発注情報!AJ238="",発注情報!AJ238=0),"",発注情報!AJ238))</f>
        <v/>
      </c>
      <c r="AA13" s="108" t="str">
        <f>IF(ISERROR(発注情報!AK238)=TRUE,"",IF(OR(発注情報!AK238="",発注情報!AK238=0),"",発注情報!AK238))</f>
        <v/>
      </c>
      <c r="AB13" s="193" t="str">
        <f>IF(ISERROR(発注情報!AL238)=TRUE,"",IF(OR(発注情報!AL238="",発注情報!AL238=0),"",発注情報!AL238))</f>
        <v/>
      </c>
      <c r="AC13" s="108" t="str">
        <f>IF(ISERROR(発注情報!AM238)=TRUE,"",IF(OR(発注情報!AM238="",発注情報!AM238=0),"",発注情報!AM238))</f>
        <v/>
      </c>
      <c r="AD13" s="193" t="str">
        <f>IF(ISERROR(発注情報!AN238)=TRUE,"",IF(OR(発注情報!AN238="",発注情報!AN238=0),"",発注情報!AN238))</f>
        <v/>
      </c>
      <c r="AE13" s="108" t="str">
        <f>IF(ISERROR(発注情報!AO238)=TRUE,"",IF(OR(発注情報!AO238="",発注情報!AO238=0),"",発注情報!AO238))</f>
        <v/>
      </c>
      <c r="AF13" s="193" t="str">
        <f>IF(ISERROR(発注情報!AP238)=TRUE,"",IF(OR(発注情報!AP238="",発注情報!AP238=0),"",発注情報!AP238))</f>
        <v/>
      </c>
      <c r="AG13" s="108" t="str">
        <f>IF(ISERROR(発注情報!AQ238)=TRUE,"",IF(OR(発注情報!AQ238="",発注情報!AQ238=0),"",発注情報!AQ238))</f>
        <v/>
      </c>
      <c r="AH13" s="191" t="str">
        <f>IF(ISERROR(発注情報!AR238)=TRUE,"",IF(OR(発注情報!AR238="",発注情報!AR238=0),"",発注情報!AR238))</f>
        <v/>
      </c>
      <c r="AI13" s="192" t="str">
        <f>IF(ISERROR(発注情報!AS238)=TRUE,"",IF(OR(発注情報!AS238="",発注情報!AS238=0),"",発注情報!AS238))</f>
        <v/>
      </c>
    </row>
    <row r="14" spans="1:75" ht="18.75" customHeight="1" x14ac:dyDescent="0.15">
      <c r="A14" s="194">
        <v>9</v>
      </c>
      <c r="B14" s="184" t="str">
        <f>IF(ISERROR(発注情報!L239)=TRUE,"",IF(OR(発注情報!L239="",発注情報!L239=0),"",IF(発注情報!K239=発注情報!$K$80,発注情報!L239&amp;" (SUP.)",IF(発注情報!K239=発注情報!$K$81,発注情報!L239&amp;" (EXH.)",発注情報!L239))))</f>
        <v/>
      </c>
      <c r="C14" s="185" t="str">
        <f>IF(ISERROR(発注情報!M239)=TRUE,"",IF(OR(発注情報!M239="",発注情報!M239=0),"",発注情報!M239))</f>
        <v/>
      </c>
      <c r="D14" s="185" t="str">
        <f>IF(C14="","",C14*発注情報!$D$2)</f>
        <v/>
      </c>
      <c r="E14" s="281" t="str">
        <f>IF(ISERROR(発注情報!O239)=TRUE,"",IF(OR(発注情報!O239="",発注情報!O239=0),"",発注情報!O239))</f>
        <v/>
      </c>
      <c r="F14" s="281" t="str">
        <f>IF(ISERROR(発注情報!P239)=TRUE,"",IF(OR(発注情報!P239="",発注情報!P239=0),"",発注情報!P239))</f>
        <v/>
      </c>
      <c r="G14" s="281" t="str">
        <f>IF(ISERROR(発注情報!Q239)=TRUE,"",IF(OR(発注情報!Q239="",発注情報!Q239=0),"",発注情報!Q239))</f>
        <v/>
      </c>
      <c r="H14" s="191" t="str">
        <f>IF(ISERROR(発注情報!R239)=TRUE,"",IF(OR(発注情報!R239="",発注情報!R239=0),"",発注情報!R239))</f>
        <v/>
      </c>
      <c r="I14" s="192" t="str">
        <f>IF(ISERROR(発注情報!S239)=TRUE,"",IF(OR(発注情報!S239="",発注情報!S239=0),"",発注情報!S239))</f>
        <v/>
      </c>
      <c r="J14" s="193" t="str">
        <f>IF(ISERROR(発注情報!T239)=TRUE,"",IF(OR(発注情報!T239="",発注情報!T239=0),"",発注情報!T239))</f>
        <v/>
      </c>
      <c r="K14" s="108" t="str">
        <f>IF(ISERROR(発注情報!U239)=TRUE,"",IF(OR(発注情報!U239="",発注情報!U239=0),"",発注情報!U239))</f>
        <v/>
      </c>
      <c r="L14" s="193" t="str">
        <f>IF(ISERROR(発注情報!V239)=TRUE,"",IF(OR(発注情報!V239="",発注情報!V239=0),"",発注情報!V239))</f>
        <v/>
      </c>
      <c r="M14" s="108" t="str">
        <f>IF(ISERROR(発注情報!W239)=TRUE,"",IF(OR(発注情報!W239="",発注情報!W239=0),"",発注情報!W239))</f>
        <v/>
      </c>
      <c r="N14" s="193" t="str">
        <f>IF(ISERROR(発注情報!X239)=TRUE,"",IF(OR(発注情報!X239="",発注情報!X239=0),"",発注情報!X239))</f>
        <v/>
      </c>
      <c r="O14" s="108" t="str">
        <f>IF(ISERROR(発注情報!Y239)=TRUE,"",IF(OR(発注情報!Y239="",発注情報!Y239=0),"",発注情報!Y239))</f>
        <v/>
      </c>
      <c r="P14" s="193" t="str">
        <f>IF(ISERROR(発注情報!Z239)=TRUE,"",IF(OR(発注情報!Z239="",発注情報!Z239=0),"",発注情報!Z239))</f>
        <v/>
      </c>
      <c r="Q14" s="108" t="str">
        <f>IF(ISERROR(発注情報!AA239)=TRUE,"",IF(OR(発注情報!AA239="",発注情報!AA239=0),"",発注情報!AA239))</f>
        <v/>
      </c>
      <c r="R14" s="193" t="str">
        <f>IF(ISERROR(発注情報!AB239)=TRUE,"",IF(OR(発注情報!AB239="",発注情報!AB239=0),"",発注情報!AB239))</f>
        <v/>
      </c>
      <c r="S14" s="108" t="str">
        <f>IF(ISERROR(発注情報!AC239)=TRUE,"",IF(OR(発注情報!AC239="",発注情報!AC239=0),"",発注情報!AC239))</f>
        <v/>
      </c>
      <c r="T14" s="193" t="str">
        <f>IF(ISERROR(発注情報!AD239)=TRUE,"",IF(OR(発注情報!AD239="",発注情報!AD239=0),"",発注情報!AD239))</f>
        <v/>
      </c>
      <c r="U14" s="108" t="str">
        <f>IF(ISERROR(発注情報!AE239)=TRUE,"",IF(OR(発注情報!AE239="",発注情報!AE239=0),"",発注情報!AE239))</f>
        <v/>
      </c>
      <c r="V14" s="193" t="str">
        <f>IF(ISERROR(発注情報!AF239)=TRUE,"",IF(OR(発注情報!AF239="",発注情報!AF239=0),"",発注情報!AF239))</f>
        <v/>
      </c>
      <c r="W14" s="108" t="str">
        <f>IF(ISERROR(発注情報!AG239)=TRUE,"",IF(OR(発注情報!AG239="",発注情報!AG239=0),"",発注情報!AG239))</f>
        <v/>
      </c>
      <c r="X14" s="193" t="str">
        <f>IF(ISERROR(発注情報!AH239)=TRUE,"",IF(OR(発注情報!AH239="",発注情報!AH239=0),"",発注情報!AH239))</f>
        <v/>
      </c>
      <c r="Y14" s="108" t="str">
        <f>IF(ISERROR(発注情報!AI239)=TRUE,"",IF(OR(発注情報!AI239="",発注情報!AI239=0),"",発注情報!AI239))</f>
        <v/>
      </c>
      <c r="Z14" s="193" t="str">
        <f>IF(ISERROR(発注情報!AJ239)=TRUE,"",IF(OR(発注情報!AJ239="",発注情報!AJ239=0),"",発注情報!AJ239))</f>
        <v/>
      </c>
      <c r="AA14" s="108" t="str">
        <f>IF(ISERROR(発注情報!AK239)=TRUE,"",IF(OR(発注情報!AK239="",発注情報!AK239=0),"",発注情報!AK239))</f>
        <v/>
      </c>
      <c r="AB14" s="193" t="str">
        <f>IF(ISERROR(発注情報!AL239)=TRUE,"",IF(OR(発注情報!AL239="",発注情報!AL239=0),"",発注情報!AL239))</f>
        <v/>
      </c>
      <c r="AC14" s="108" t="str">
        <f>IF(ISERROR(発注情報!AM239)=TRUE,"",IF(OR(発注情報!AM239="",発注情報!AM239=0),"",発注情報!AM239))</f>
        <v/>
      </c>
      <c r="AD14" s="193" t="str">
        <f>IF(ISERROR(発注情報!AN239)=TRUE,"",IF(OR(発注情報!AN239="",発注情報!AN239=0),"",発注情報!AN239))</f>
        <v/>
      </c>
      <c r="AE14" s="108" t="str">
        <f>IF(ISERROR(発注情報!AO239)=TRUE,"",IF(OR(発注情報!AO239="",発注情報!AO239=0),"",発注情報!AO239))</f>
        <v/>
      </c>
      <c r="AF14" s="193" t="str">
        <f>IF(ISERROR(発注情報!AP239)=TRUE,"",IF(OR(発注情報!AP239="",発注情報!AP239=0),"",発注情報!AP239))</f>
        <v/>
      </c>
      <c r="AG14" s="108" t="str">
        <f>IF(ISERROR(発注情報!AQ239)=TRUE,"",IF(OR(発注情報!AQ239="",発注情報!AQ239=0),"",発注情報!AQ239))</f>
        <v/>
      </c>
      <c r="AH14" s="191" t="str">
        <f>IF(ISERROR(発注情報!AR239)=TRUE,"",IF(OR(発注情報!AR239="",発注情報!AR239=0),"",発注情報!AR239))</f>
        <v/>
      </c>
      <c r="AI14" s="192" t="str">
        <f>IF(ISERROR(発注情報!AS239)=TRUE,"",IF(OR(発注情報!AS239="",発注情報!AS239=0),"",発注情報!AS239))</f>
        <v/>
      </c>
    </row>
    <row r="15" spans="1:75" ht="18.75" customHeight="1" x14ac:dyDescent="0.15">
      <c r="A15" s="178">
        <v>10</v>
      </c>
      <c r="B15" s="184" t="str">
        <f>IF(ISERROR(発注情報!L240)=TRUE,"",IF(OR(発注情報!L240="",発注情報!L240=0),"",IF(発注情報!K240=発注情報!$K$80,発注情報!L240&amp;" (SUP.)",IF(発注情報!K240=発注情報!$K$81,発注情報!L240&amp;" (EXH.)",発注情報!L240))))</f>
        <v/>
      </c>
      <c r="C15" s="185" t="str">
        <f>IF(ISERROR(発注情報!M240)=TRUE,"",IF(OR(発注情報!M240="",発注情報!M240=0),"",発注情報!M240))</f>
        <v/>
      </c>
      <c r="D15" s="185" t="str">
        <f>IF(C15="","",C15*発注情報!$D$2)</f>
        <v/>
      </c>
      <c r="E15" s="281" t="str">
        <f>IF(ISERROR(発注情報!O240)=TRUE,"",IF(OR(発注情報!O240="",発注情報!O240=0),"",発注情報!O240))</f>
        <v/>
      </c>
      <c r="F15" s="281" t="str">
        <f>IF(ISERROR(発注情報!P240)=TRUE,"",IF(OR(発注情報!P240="",発注情報!P240=0),"",発注情報!P240))</f>
        <v/>
      </c>
      <c r="G15" s="281" t="str">
        <f>IF(ISERROR(発注情報!Q240)=TRUE,"",IF(OR(発注情報!Q240="",発注情報!Q240=0),"",発注情報!Q240))</f>
        <v/>
      </c>
      <c r="H15" s="191" t="str">
        <f>IF(ISERROR(発注情報!R240)=TRUE,"",IF(OR(発注情報!R240="",発注情報!R240=0),"",発注情報!R240))</f>
        <v/>
      </c>
      <c r="I15" s="192" t="str">
        <f>IF(ISERROR(発注情報!S240)=TRUE,"",IF(OR(発注情報!S240="",発注情報!S240=0),"",発注情報!S240))</f>
        <v/>
      </c>
      <c r="J15" s="193" t="str">
        <f>IF(ISERROR(発注情報!T240)=TRUE,"",IF(OR(発注情報!T240="",発注情報!T240=0),"",発注情報!T240))</f>
        <v/>
      </c>
      <c r="K15" s="108" t="str">
        <f>IF(ISERROR(発注情報!U240)=TRUE,"",IF(OR(発注情報!U240="",発注情報!U240=0),"",発注情報!U240))</f>
        <v/>
      </c>
      <c r="L15" s="193" t="str">
        <f>IF(ISERROR(発注情報!V240)=TRUE,"",IF(OR(発注情報!V240="",発注情報!V240=0),"",発注情報!V240))</f>
        <v/>
      </c>
      <c r="M15" s="108" t="str">
        <f>IF(ISERROR(発注情報!W240)=TRUE,"",IF(OR(発注情報!W240="",発注情報!W240=0),"",発注情報!W240))</f>
        <v/>
      </c>
      <c r="N15" s="193" t="str">
        <f>IF(ISERROR(発注情報!X240)=TRUE,"",IF(OR(発注情報!X240="",発注情報!X240=0),"",発注情報!X240))</f>
        <v/>
      </c>
      <c r="O15" s="108" t="str">
        <f>IF(ISERROR(発注情報!Y240)=TRUE,"",IF(OR(発注情報!Y240="",発注情報!Y240=0),"",発注情報!Y240))</f>
        <v/>
      </c>
      <c r="P15" s="193" t="str">
        <f>IF(ISERROR(発注情報!Z240)=TRUE,"",IF(OR(発注情報!Z240="",発注情報!Z240=0),"",発注情報!Z240))</f>
        <v/>
      </c>
      <c r="Q15" s="108" t="str">
        <f>IF(ISERROR(発注情報!AA240)=TRUE,"",IF(OR(発注情報!AA240="",発注情報!AA240=0),"",発注情報!AA240))</f>
        <v/>
      </c>
      <c r="R15" s="193" t="str">
        <f>IF(ISERROR(発注情報!AB240)=TRUE,"",IF(OR(発注情報!AB240="",発注情報!AB240=0),"",発注情報!AB240))</f>
        <v/>
      </c>
      <c r="S15" s="108" t="str">
        <f>IF(ISERROR(発注情報!AC240)=TRUE,"",IF(OR(発注情報!AC240="",発注情報!AC240=0),"",発注情報!AC240))</f>
        <v/>
      </c>
      <c r="T15" s="193" t="str">
        <f>IF(ISERROR(発注情報!AD240)=TRUE,"",IF(OR(発注情報!AD240="",発注情報!AD240=0),"",発注情報!AD240))</f>
        <v/>
      </c>
      <c r="U15" s="108" t="str">
        <f>IF(ISERROR(発注情報!AE240)=TRUE,"",IF(OR(発注情報!AE240="",発注情報!AE240=0),"",発注情報!AE240))</f>
        <v/>
      </c>
      <c r="V15" s="193" t="str">
        <f>IF(ISERROR(発注情報!AF240)=TRUE,"",IF(OR(発注情報!AF240="",発注情報!AF240=0),"",発注情報!AF240))</f>
        <v/>
      </c>
      <c r="W15" s="108" t="str">
        <f>IF(ISERROR(発注情報!AG240)=TRUE,"",IF(OR(発注情報!AG240="",発注情報!AG240=0),"",発注情報!AG240))</f>
        <v/>
      </c>
      <c r="X15" s="193" t="str">
        <f>IF(ISERROR(発注情報!AH240)=TRUE,"",IF(OR(発注情報!AH240="",発注情報!AH240=0),"",発注情報!AH240))</f>
        <v/>
      </c>
      <c r="Y15" s="108" t="str">
        <f>IF(ISERROR(発注情報!AI240)=TRUE,"",IF(OR(発注情報!AI240="",発注情報!AI240=0),"",発注情報!AI240))</f>
        <v/>
      </c>
      <c r="Z15" s="193" t="str">
        <f>IF(ISERROR(発注情報!AJ240)=TRUE,"",IF(OR(発注情報!AJ240="",発注情報!AJ240=0),"",発注情報!AJ240))</f>
        <v/>
      </c>
      <c r="AA15" s="108" t="str">
        <f>IF(ISERROR(発注情報!AK240)=TRUE,"",IF(OR(発注情報!AK240="",発注情報!AK240=0),"",発注情報!AK240))</f>
        <v/>
      </c>
      <c r="AB15" s="193" t="str">
        <f>IF(ISERROR(発注情報!AL240)=TRUE,"",IF(OR(発注情報!AL240="",発注情報!AL240=0),"",発注情報!AL240))</f>
        <v/>
      </c>
      <c r="AC15" s="108" t="str">
        <f>IF(ISERROR(発注情報!AM240)=TRUE,"",IF(OR(発注情報!AM240="",発注情報!AM240=0),"",発注情報!AM240))</f>
        <v/>
      </c>
      <c r="AD15" s="193" t="str">
        <f>IF(ISERROR(発注情報!AN240)=TRUE,"",IF(OR(発注情報!AN240="",発注情報!AN240=0),"",発注情報!AN240))</f>
        <v/>
      </c>
      <c r="AE15" s="108" t="str">
        <f>IF(ISERROR(発注情報!AO240)=TRUE,"",IF(OR(発注情報!AO240="",発注情報!AO240=0),"",発注情報!AO240))</f>
        <v/>
      </c>
      <c r="AF15" s="193" t="str">
        <f>IF(ISERROR(発注情報!AP240)=TRUE,"",IF(OR(発注情報!AP240="",発注情報!AP240=0),"",発注情報!AP240))</f>
        <v/>
      </c>
      <c r="AG15" s="108" t="str">
        <f>IF(ISERROR(発注情報!AQ240)=TRUE,"",IF(OR(発注情報!AQ240="",発注情報!AQ240=0),"",発注情報!AQ240))</f>
        <v/>
      </c>
      <c r="AH15" s="191" t="str">
        <f>IF(ISERROR(発注情報!AR240)=TRUE,"",IF(OR(発注情報!AR240="",発注情報!AR240=0),"",発注情報!AR240))</f>
        <v/>
      </c>
      <c r="AI15" s="192" t="str">
        <f>IF(ISERROR(発注情報!AS240)=TRUE,"",IF(OR(発注情報!AS240="",発注情報!AS240=0),"",発注情報!AS240))</f>
        <v/>
      </c>
    </row>
    <row r="16" spans="1:75" ht="18.75" customHeight="1" x14ac:dyDescent="0.15">
      <c r="A16" s="194">
        <v>11</v>
      </c>
      <c r="B16" s="184" t="str">
        <f>IF(ISERROR(発注情報!L241)=TRUE,"",IF(OR(発注情報!L241="",発注情報!L241=0),"",IF(発注情報!K241=発注情報!$K$80,発注情報!L241&amp;" (SUP.)",IF(発注情報!K241=発注情報!$K$81,発注情報!L241&amp;" (EXH.)",発注情報!L241))))</f>
        <v/>
      </c>
      <c r="C16" s="185" t="str">
        <f>IF(ISERROR(発注情報!M241)=TRUE,"",IF(OR(発注情報!M241="",発注情報!M241=0),"",発注情報!M241))</f>
        <v/>
      </c>
      <c r="D16" s="185" t="str">
        <f>IF(C16="","",C16*発注情報!$D$2)</f>
        <v/>
      </c>
      <c r="E16" s="281" t="str">
        <f>IF(ISERROR(発注情報!O241)=TRUE,"",IF(OR(発注情報!O241="",発注情報!O241=0),"",発注情報!O241))</f>
        <v/>
      </c>
      <c r="F16" s="281" t="str">
        <f>IF(ISERROR(発注情報!P241)=TRUE,"",IF(OR(発注情報!P241="",発注情報!P241=0),"",発注情報!P241))</f>
        <v/>
      </c>
      <c r="G16" s="281" t="str">
        <f>IF(ISERROR(発注情報!Q241)=TRUE,"",IF(OR(発注情報!Q241="",発注情報!Q241=0),"",発注情報!Q241))</f>
        <v/>
      </c>
      <c r="H16" s="191" t="str">
        <f>IF(ISERROR(発注情報!R241)=TRUE,"",IF(OR(発注情報!R241="",発注情報!R241=0),"",発注情報!R241))</f>
        <v/>
      </c>
      <c r="I16" s="192" t="str">
        <f>IF(ISERROR(発注情報!S241)=TRUE,"",IF(OR(発注情報!S241="",発注情報!S241=0),"",発注情報!S241))</f>
        <v/>
      </c>
      <c r="J16" s="193" t="str">
        <f>IF(ISERROR(発注情報!T241)=TRUE,"",IF(OR(発注情報!T241="",発注情報!T241=0),"",発注情報!T241))</f>
        <v/>
      </c>
      <c r="K16" s="108" t="str">
        <f>IF(ISERROR(発注情報!U241)=TRUE,"",IF(OR(発注情報!U241="",発注情報!U241=0),"",発注情報!U241))</f>
        <v/>
      </c>
      <c r="L16" s="193" t="str">
        <f>IF(ISERROR(発注情報!V241)=TRUE,"",IF(OR(発注情報!V241="",発注情報!V241=0),"",発注情報!V241))</f>
        <v/>
      </c>
      <c r="M16" s="108" t="str">
        <f>IF(ISERROR(発注情報!W241)=TRUE,"",IF(OR(発注情報!W241="",発注情報!W241=0),"",発注情報!W241))</f>
        <v/>
      </c>
      <c r="N16" s="193" t="str">
        <f>IF(ISERROR(発注情報!X241)=TRUE,"",IF(OR(発注情報!X241="",発注情報!X241=0),"",発注情報!X241))</f>
        <v/>
      </c>
      <c r="O16" s="108" t="str">
        <f>IF(ISERROR(発注情報!Y241)=TRUE,"",IF(OR(発注情報!Y241="",発注情報!Y241=0),"",発注情報!Y241))</f>
        <v/>
      </c>
      <c r="P16" s="193" t="str">
        <f>IF(ISERROR(発注情報!Z241)=TRUE,"",IF(OR(発注情報!Z241="",発注情報!Z241=0),"",発注情報!Z241))</f>
        <v/>
      </c>
      <c r="Q16" s="108" t="str">
        <f>IF(ISERROR(発注情報!AA241)=TRUE,"",IF(OR(発注情報!AA241="",発注情報!AA241=0),"",発注情報!AA241))</f>
        <v/>
      </c>
      <c r="R16" s="193" t="str">
        <f>IF(ISERROR(発注情報!AB241)=TRUE,"",IF(OR(発注情報!AB241="",発注情報!AB241=0),"",発注情報!AB241))</f>
        <v/>
      </c>
      <c r="S16" s="108" t="str">
        <f>IF(ISERROR(発注情報!AC241)=TRUE,"",IF(OR(発注情報!AC241="",発注情報!AC241=0),"",発注情報!AC241))</f>
        <v/>
      </c>
      <c r="T16" s="193" t="str">
        <f>IF(ISERROR(発注情報!AD241)=TRUE,"",IF(OR(発注情報!AD241="",発注情報!AD241=0),"",発注情報!AD241))</f>
        <v/>
      </c>
      <c r="U16" s="108" t="str">
        <f>IF(ISERROR(発注情報!AE241)=TRUE,"",IF(OR(発注情報!AE241="",発注情報!AE241=0),"",発注情報!AE241))</f>
        <v/>
      </c>
      <c r="V16" s="193" t="str">
        <f>IF(ISERROR(発注情報!AF241)=TRUE,"",IF(OR(発注情報!AF241="",発注情報!AF241=0),"",発注情報!AF241))</f>
        <v/>
      </c>
      <c r="W16" s="108" t="str">
        <f>IF(ISERROR(発注情報!AG241)=TRUE,"",IF(OR(発注情報!AG241="",発注情報!AG241=0),"",発注情報!AG241))</f>
        <v/>
      </c>
      <c r="X16" s="193" t="str">
        <f>IF(ISERROR(発注情報!AH241)=TRUE,"",IF(OR(発注情報!AH241="",発注情報!AH241=0),"",発注情報!AH241))</f>
        <v/>
      </c>
      <c r="Y16" s="108" t="str">
        <f>IF(ISERROR(発注情報!AI241)=TRUE,"",IF(OR(発注情報!AI241="",発注情報!AI241=0),"",発注情報!AI241))</f>
        <v/>
      </c>
      <c r="Z16" s="193" t="str">
        <f>IF(ISERROR(発注情報!AJ241)=TRUE,"",IF(OR(発注情報!AJ241="",発注情報!AJ241=0),"",発注情報!AJ241))</f>
        <v/>
      </c>
      <c r="AA16" s="108" t="str">
        <f>IF(ISERROR(発注情報!AK241)=TRUE,"",IF(OR(発注情報!AK241="",発注情報!AK241=0),"",発注情報!AK241))</f>
        <v/>
      </c>
      <c r="AB16" s="193" t="str">
        <f>IF(ISERROR(発注情報!AL241)=TRUE,"",IF(OR(発注情報!AL241="",発注情報!AL241=0),"",発注情報!AL241))</f>
        <v/>
      </c>
      <c r="AC16" s="108" t="str">
        <f>IF(ISERROR(発注情報!AM241)=TRUE,"",IF(OR(発注情報!AM241="",発注情報!AM241=0),"",発注情報!AM241))</f>
        <v/>
      </c>
      <c r="AD16" s="193" t="str">
        <f>IF(ISERROR(発注情報!AN241)=TRUE,"",IF(OR(発注情報!AN241="",発注情報!AN241=0),"",発注情報!AN241))</f>
        <v/>
      </c>
      <c r="AE16" s="108" t="str">
        <f>IF(ISERROR(発注情報!AO241)=TRUE,"",IF(OR(発注情報!AO241="",発注情報!AO241=0),"",発注情報!AO241))</f>
        <v/>
      </c>
      <c r="AF16" s="193" t="str">
        <f>IF(ISERROR(発注情報!AP241)=TRUE,"",IF(OR(発注情報!AP241="",発注情報!AP241=0),"",発注情報!AP241))</f>
        <v/>
      </c>
      <c r="AG16" s="108" t="str">
        <f>IF(ISERROR(発注情報!AQ241)=TRUE,"",IF(OR(発注情報!AQ241="",発注情報!AQ241=0),"",発注情報!AQ241))</f>
        <v/>
      </c>
      <c r="AH16" s="191" t="str">
        <f>IF(ISERROR(発注情報!AR241)=TRUE,"",IF(OR(発注情報!AR241="",発注情報!AR241=0),"",発注情報!AR241))</f>
        <v/>
      </c>
      <c r="AI16" s="192" t="str">
        <f>IF(ISERROR(発注情報!AS241)=TRUE,"",IF(OR(発注情報!AS241="",発注情報!AS241=0),"",発注情報!AS241))</f>
        <v/>
      </c>
    </row>
    <row r="17" spans="1:38" ht="18.75" customHeight="1" x14ac:dyDescent="0.15">
      <c r="A17" s="178">
        <v>12</v>
      </c>
      <c r="B17" s="184" t="str">
        <f>IF(ISERROR(発注情報!L242)=TRUE,"",IF(OR(発注情報!L242="",発注情報!L242=0),"",IF(発注情報!K242=発注情報!$K$80,発注情報!L242&amp;" (SUP.)",IF(発注情報!K242=発注情報!$K$81,発注情報!L242&amp;" (EXH.)",発注情報!L242))))</f>
        <v/>
      </c>
      <c r="C17" s="185" t="str">
        <f>IF(ISERROR(発注情報!M242)=TRUE,"",IF(OR(発注情報!M242="",発注情報!M242=0),"",発注情報!M242))</f>
        <v/>
      </c>
      <c r="D17" s="185" t="str">
        <f>IF(C17="","",C17*発注情報!$D$2)</f>
        <v/>
      </c>
      <c r="E17" s="281" t="str">
        <f>IF(ISERROR(発注情報!O242)=TRUE,"",IF(OR(発注情報!O242="",発注情報!O242=0),"",発注情報!O242))</f>
        <v/>
      </c>
      <c r="F17" s="281" t="str">
        <f>IF(ISERROR(発注情報!P242)=TRUE,"",IF(OR(発注情報!P242="",発注情報!P242=0),"",発注情報!P242))</f>
        <v/>
      </c>
      <c r="G17" s="281" t="str">
        <f>IF(ISERROR(発注情報!Q242)=TRUE,"",IF(OR(発注情報!Q242="",発注情報!Q242=0),"",発注情報!Q242))</f>
        <v/>
      </c>
      <c r="H17" s="191" t="str">
        <f>IF(ISERROR(発注情報!R242)=TRUE,"",IF(OR(発注情報!R242="",発注情報!R242=0),"",発注情報!R242))</f>
        <v/>
      </c>
      <c r="I17" s="192" t="str">
        <f>IF(ISERROR(発注情報!S242)=TRUE,"",IF(OR(発注情報!S242="",発注情報!S242=0),"",発注情報!S242))</f>
        <v/>
      </c>
      <c r="J17" s="193" t="str">
        <f>IF(ISERROR(発注情報!T242)=TRUE,"",IF(OR(発注情報!T242="",発注情報!T242=0),"",発注情報!T242))</f>
        <v/>
      </c>
      <c r="K17" s="108" t="str">
        <f>IF(ISERROR(発注情報!U242)=TRUE,"",IF(OR(発注情報!U242="",発注情報!U242=0),"",発注情報!U242))</f>
        <v/>
      </c>
      <c r="L17" s="193" t="str">
        <f>IF(ISERROR(発注情報!V242)=TRUE,"",IF(OR(発注情報!V242="",発注情報!V242=0),"",発注情報!V242))</f>
        <v/>
      </c>
      <c r="M17" s="108" t="str">
        <f>IF(ISERROR(発注情報!W242)=TRUE,"",IF(OR(発注情報!W242="",発注情報!W242=0),"",発注情報!W242))</f>
        <v/>
      </c>
      <c r="N17" s="193" t="str">
        <f>IF(ISERROR(発注情報!X242)=TRUE,"",IF(OR(発注情報!X242="",発注情報!X242=0),"",発注情報!X242))</f>
        <v/>
      </c>
      <c r="O17" s="108" t="str">
        <f>IF(ISERROR(発注情報!Y242)=TRUE,"",IF(OR(発注情報!Y242="",発注情報!Y242=0),"",発注情報!Y242))</f>
        <v/>
      </c>
      <c r="P17" s="193" t="str">
        <f>IF(ISERROR(発注情報!Z242)=TRUE,"",IF(OR(発注情報!Z242="",発注情報!Z242=0),"",発注情報!Z242))</f>
        <v/>
      </c>
      <c r="Q17" s="108" t="str">
        <f>IF(ISERROR(発注情報!AA242)=TRUE,"",IF(OR(発注情報!AA242="",発注情報!AA242=0),"",発注情報!AA242))</f>
        <v/>
      </c>
      <c r="R17" s="193" t="str">
        <f>IF(ISERROR(発注情報!AB242)=TRUE,"",IF(OR(発注情報!AB242="",発注情報!AB242=0),"",発注情報!AB242))</f>
        <v/>
      </c>
      <c r="S17" s="108" t="str">
        <f>IF(ISERROR(発注情報!AC242)=TRUE,"",IF(OR(発注情報!AC242="",発注情報!AC242=0),"",発注情報!AC242))</f>
        <v/>
      </c>
      <c r="T17" s="193" t="str">
        <f>IF(ISERROR(発注情報!AD242)=TRUE,"",IF(OR(発注情報!AD242="",発注情報!AD242=0),"",発注情報!AD242))</f>
        <v/>
      </c>
      <c r="U17" s="108" t="str">
        <f>IF(ISERROR(発注情報!AE242)=TRUE,"",IF(OR(発注情報!AE242="",発注情報!AE242=0),"",発注情報!AE242))</f>
        <v/>
      </c>
      <c r="V17" s="193" t="str">
        <f>IF(ISERROR(発注情報!AF242)=TRUE,"",IF(OR(発注情報!AF242="",発注情報!AF242=0),"",発注情報!AF242))</f>
        <v/>
      </c>
      <c r="W17" s="108" t="str">
        <f>IF(ISERROR(発注情報!AG242)=TRUE,"",IF(OR(発注情報!AG242="",発注情報!AG242=0),"",発注情報!AG242))</f>
        <v/>
      </c>
      <c r="X17" s="193" t="str">
        <f>IF(ISERROR(発注情報!AH242)=TRUE,"",IF(OR(発注情報!AH242="",発注情報!AH242=0),"",発注情報!AH242))</f>
        <v/>
      </c>
      <c r="Y17" s="108" t="str">
        <f>IF(ISERROR(発注情報!AI242)=TRUE,"",IF(OR(発注情報!AI242="",発注情報!AI242=0),"",発注情報!AI242))</f>
        <v/>
      </c>
      <c r="Z17" s="193" t="str">
        <f>IF(ISERROR(発注情報!AJ242)=TRUE,"",IF(OR(発注情報!AJ242="",発注情報!AJ242=0),"",発注情報!AJ242))</f>
        <v/>
      </c>
      <c r="AA17" s="108" t="str">
        <f>IF(ISERROR(発注情報!AK242)=TRUE,"",IF(OR(発注情報!AK242="",発注情報!AK242=0),"",発注情報!AK242))</f>
        <v/>
      </c>
      <c r="AB17" s="193" t="str">
        <f>IF(ISERROR(発注情報!AL242)=TRUE,"",IF(OR(発注情報!AL242="",発注情報!AL242=0),"",発注情報!AL242))</f>
        <v/>
      </c>
      <c r="AC17" s="108" t="str">
        <f>IF(ISERROR(発注情報!AM242)=TRUE,"",IF(OR(発注情報!AM242="",発注情報!AM242=0),"",発注情報!AM242))</f>
        <v/>
      </c>
      <c r="AD17" s="193" t="str">
        <f>IF(ISERROR(発注情報!AN242)=TRUE,"",IF(OR(発注情報!AN242="",発注情報!AN242=0),"",発注情報!AN242))</f>
        <v/>
      </c>
      <c r="AE17" s="108" t="str">
        <f>IF(ISERROR(発注情報!AO242)=TRUE,"",IF(OR(発注情報!AO242="",発注情報!AO242=0),"",発注情報!AO242))</f>
        <v/>
      </c>
      <c r="AF17" s="193" t="str">
        <f>IF(ISERROR(発注情報!AP242)=TRUE,"",IF(OR(発注情報!AP242="",発注情報!AP242=0),"",発注情報!AP242))</f>
        <v/>
      </c>
      <c r="AG17" s="108" t="str">
        <f>IF(ISERROR(発注情報!AQ242)=TRUE,"",IF(OR(発注情報!AQ242="",発注情報!AQ242=0),"",発注情報!AQ242))</f>
        <v/>
      </c>
      <c r="AH17" s="191" t="str">
        <f>IF(ISERROR(発注情報!AR242)=TRUE,"",IF(OR(発注情報!AR242="",発注情報!AR242=0),"",発注情報!AR242))</f>
        <v/>
      </c>
      <c r="AI17" s="192" t="str">
        <f>IF(ISERROR(発注情報!AS242)=TRUE,"",IF(OR(発注情報!AS242="",発注情報!AS242=0),"",発注情報!AS242))</f>
        <v/>
      </c>
    </row>
    <row r="18" spans="1:38" ht="18.75" customHeight="1" x14ac:dyDescent="0.15">
      <c r="A18" s="194">
        <v>13</v>
      </c>
      <c r="B18" s="184" t="str">
        <f>IF(ISERROR(発注情報!L243)=TRUE,"",IF(OR(発注情報!L243="",発注情報!L243=0),"",IF(発注情報!K243=発注情報!$K$80,発注情報!L243&amp;" (SUP.)",IF(発注情報!K243=発注情報!$K$81,発注情報!L243&amp;" (EXH.)",発注情報!L243))))</f>
        <v/>
      </c>
      <c r="C18" s="185" t="str">
        <f>IF(ISERROR(発注情報!M243)=TRUE,"",IF(OR(発注情報!M243="",発注情報!M243=0),"",発注情報!M243))</f>
        <v/>
      </c>
      <c r="D18" s="185" t="str">
        <f>IF(C18="","",C18*発注情報!$D$2)</f>
        <v/>
      </c>
      <c r="E18" s="281" t="str">
        <f>IF(ISERROR(発注情報!O243)=TRUE,"",IF(OR(発注情報!O243="",発注情報!O243=0),"",発注情報!O243))</f>
        <v/>
      </c>
      <c r="F18" s="281" t="str">
        <f>IF(ISERROR(発注情報!P243)=TRUE,"",IF(OR(発注情報!P243="",発注情報!P243=0),"",発注情報!P243))</f>
        <v/>
      </c>
      <c r="G18" s="281" t="str">
        <f>IF(ISERROR(発注情報!Q243)=TRUE,"",IF(OR(発注情報!Q243="",発注情報!Q243=0),"",発注情報!Q243))</f>
        <v/>
      </c>
      <c r="H18" s="191" t="str">
        <f>IF(ISERROR(発注情報!R243)=TRUE,"",IF(OR(発注情報!R243="",発注情報!R243=0),"",発注情報!R243))</f>
        <v/>
      </c>
      <c r="I18" s="192" t="str">
        <f>IF(ISERROR(発注情報!S243)=TRUE,"",IF(OR(発注情報!S243="",発注情報!S243=0),"",発注情報!S243))</f>
        <v/>
      </c>
      <c r="J18" s="193" t="str">
        <f>IF(ISERROR(発注情報!T243)=TRUE,"",IF(OR(発注情報!T243="",発注情報!T243=0),"",発注情報!T243))</f>
        <v/>
      </c>
      <c r="K18" s="108" t="str">
        <f>IF(ISERROR(発注情報!U243)=TRUE,"",IF(OR(発注情報!U243="",発注情報!U243=0),"",発注情報!U243))</f>
        <v/>
      </c>
      <c r="L18" s="193" t="str">
        <f>IF(ISERROR(発注情報!V243)=TRUE,"",IF(OR(発注情報!V243="",発注情報!V243=0),"",発注情報!V243))</f>
        <v/>
      </c>
      <c r="M18" s="108" t="str">
        <f>IF(ISERROR(発注情報!W243)=TRUE,"",IF(OR(発注情報!W243="",発注情報!W243=0),"",発注情報!W243))</f>
        <v/>
      </c>
      <c r="N18" s="193" t="str">
        <f>IF(ISERROR(発注情報!X243)=TRUE,"",IF(OR(発注情報!X243="",発注情報!X243=0),"",発注情報!X243))</f>
        <v/>
      </c>
      <c r="O18" s="108" t="str">
        <f>IF(ISERROR(発注情報!Y243)=TRUE,"",IF(OR(発注情報!Y243="",発注情報!Y243=0),"",発注情報!Y243))</f>
        <v/>
      </c>
      <c r="P18" s="193" t="str">
        <f>IF(ISERROR(発注情報!Z243)=TRUE,"",IF(OR(発注情報!Z243="",発注情報!Z243=0),"",発注情報!Z243))</f>
        <v/>
      </c>
      <c r="Q18" s="108" t="str">
        <f>IF(ISERROR(発注情報!AA243)=TRUE,"",IF(OR(発注情報!AA243="",発注情報!AA243=0),"",発注情報!AA243))</f>
        <v/>
      </c>
      <c r="R18" s="193" t="str">
        <f>IF(ISERROR(発注情報!AB243)=TRUE,"",IF(OR(発注情報!AB243="",発注情報!AB243=0),"",発注情報!AB243))</f>
        <v/>
      </c>
      <c r="S18" s="108" t="str">
        <f>IF(ISERROR(発注情報!AC243)=TRUE,"",IF(OR(発注情報!AC243="",発注情報!AC243=0),"",発注情報!AC243))</f>
        <v/>
      </c>
      <c r="T18" s="193" t="str">
        <f>IF(ISERROR(発注情報!AD243)=TRUE,"",IF(OR(発注情報!AD243="",発注情報!AD243=0),"",発注情報!AD243))</f>
        <v/>
      </c>
      <c r="U18" s="108" t="str">
        <f>IF(ISERROR(発注情報!AE243)=TRUE,"",IF(OR(発注情報!AE243="",発注情報!AE243=0),"",発注情報!AE243))</f>
        <v/>
      </c>
      <c r="V18" s="193" t="str">
        <f>IF(ISERROR(発注情報!AF243)=TRUE,"",IF(OR(発注情報!AF243="",発注情報!AF243=0),"",発注情報!AF243))</f>
        <v/>
      </c>
      <c r="W18" s="108" t="str">
        <f>IF(ISERROR(発注情報!AG243)=TRUE,"",IF(OR(発注情報!AG243="",発注情報!AG243=0),"",発注情報!AG243))</f>
        <v/>
      </c>
      <c r="X18" s="193" t="str">
        <f>IF(ISERROR(発注情報!AH243)=TRUE,"",IF(OR(発注情報!AH243="",発注情報!AH243=0),"",発注情報!AH243))</f>
        <v/>
      </c>
      <c r="Y18" s="108" t="str">
        <f>IF(ISERROR(発注情報!AI243)=TRUE,"",IF(OR(発注情報!AI243="",発注情報!AI243=0),"",発注情報!AI243))</f>
        <v/>
      </c>
      <c r="Z18" s="193" t="str">
        <f>IF(ISERROR(発注情報!AJ243)=TRUE,"",IF(OR(発注情報!AJ243="",発注情報!AJ243=0),"",発注情報!AJ243))</f>
        <v/>
      </c>
      <c r="AA18" s="108" t="str">
        <f>IF(ISERROR(発注情報!AK243)=TRUE,"",IF(OR(発注情報!AK243="",発注情報!AK243=0),"",発注情報!AK243))</f>
        <v/>
      </c>
      <c r="AB18" s="193" t="str">
        <f>IF(ISERROR(発注情報!AL243)=TRUE,"",IF(OR(発注情報!AL243="",発注情報!AL243=0),"",発注情報!AL243))</f>
        <v/>
      </c>
      <c r="AC18" s="108" t="str">
        <f>IF(ISERROR(発注情報!AM243)=TRUE,"",IF(OR(発注情報!AM243="",発注情報!AM243=0),"",発注情報!AM243))</f>
        <v/>
      </c>
      <c r="AD18" s="193" t="str">
        <f>IF(ISERROR(発注情報!AN243)=TRUE,"",IF(OR(発注情報!AN243="",発注情報!AN243=0),"",発注情報!AN243))</f>
        <v/>
      </c>
      <c r="AE18" s="108" t="str">
        <f>IF(ISERROR(発注情報!AO243)=TRUE,"",IF(OR(発注情報!AO243="",発注情報!AO243=0),"",発注情報!AO243))</f>
        <v/>
      </c>
      <c r="AF18" s="193" t="str">
        <f>IF(ISERROR(発注情報!AP243)=TRUE,"",IF(OR(発注情報!AP243="",発注情報!AP243=0),"",発注情報!AP243))</f>
        <v/>
      </c>
      <c r="AG18" s="108" t="str">
        <f>IF(ISERROR(発注情報!AQ243)=TRUE,"",IF(OR(発注情報!AQ243="",発注情報!AQ243=0),"",発注情報!AQ243))</f>
        <v/>
      </c>
      <c r="AH18" s="191" t="str">
        <f>IF(ISERROR(発注情報!AR243)=TRUE,"",IF(OR(発注情報!AR243="",発注情報!AR243=0),"",発注情報!AR243))</f>
        <v/>
      </c>
      <c r="AI18" s="192" t="str">
        <f>IF(ISERROR(発注情報!AS243)=TRUE,"",IF(OR(発注情報!AS243="",発注情報!AS243=0),"",発注情報!AS243))</f>
        <v/>
      </c>
    </row>
    <row r="19" spans="1:38" ht="18.75" customHeight="1" x14ac:dyDescent="0.15">
      <c r="A19" s="178">
        <v>14</v>
      </c>
      <c r="B19" s="184" t="str">
        <f>IF(ISERROR(発注情報!L244)=TRUE,"",IF(OR(発注情報!L244="",発注情報!L244=0),"",IF(発注情報!K244=発注情報!$K$80,発注情報!L244&amp;" (SUP.)",IF(発注情報!K244=発注情報!$K$81,発注情報!L244&amp;" (EXH.)",発注情報!L244))))</f>
        <v/>
      </c>
      <c r="C19" s="185" t="str">
        <f>IF(ISERROR(発注情報!M244)=TRUE,"",IF(OR(発注情報!M244="",発注情報!M244=0),"",発注情報!M244))</f>
        <v/>
      </c>
      <c r="D19" s="185" t="str">
        <f>IF(C19="","",C19*発注情報!$D$2)</f>
        <v/>
      </c>
      <c r="E19" s="281" t="str">
        <f>IF(ISERROR(発注情報!O244)=TRUE,"",IF(OR(発注情報!O244="",発注情報!O244=0),"",発注情報!O244))</f>
        <v/>
      </c>
      <c r="F19" s="281" t="str">
        <f>IF(ISERROR(発注情報!P244)=TRUE,"",IF(OR(発注情報!P244="",発注情報!P244=0),"",発注情報!P244))</f>
        <v/>
      </c>
      <c r="G19" s="281" t="str">
        <f>IF(ISERROR(発注情報!Q244)=TRUE,"",IF(OR(発注情報!Q244="",発注情報!Q244=0),"",発注情報!Q244))</f>
        <v/>
      </c>
      <c r="H19" s="191" t="str">
        <f>IF(ISERROR(発注情報!R244)=TRUE,"",IF(OR(発注情報!R244="",発注情報!R244=0),"",発注情報!R244))</f>
        <v/>
      </c>
      <c r="I19" s="192" t="str">
        <f>IF(ISERROR(発注情報!S244)=TRUE,"",IF(OR(発注情報!S244="",発注情報!S244=0),"",発注情報!S244))</f>
        <v/>
      </c>
      <c r="J19" s="193" t="str">
        <f>IF(ISERROR(発注情報!T244)=TRUE,"",IF(OR(発注情報!T244="",発注情報!T244=0),"",発注情報!T244))</f>
        <v/>
      </c>
      <c r="K19" s="108" t="str">
        <f>IF(ISERROR(発注情報!U244)=TRUE,"",IF(OR(発注情報!U244="",発注情報!U244=0),"",発注情報!U244))</f>
        <v/>
      </c>
      <c r="L19" s="193" t="str">
        <f>IF(ISERROR(発注情報!V244)=TRUE,"",IF(OR(発注情報!V244="",発注情報!V244=0),"",発注情報!V244))</f>
        <v/>
      </c>
      <c r="M19" s="108" t="str">
        <f>IF(ISERROR(発注情報!W244)=TRUE,"",IF(OR(発注情報!W244="",発注情報!W244=0),"",発注情報!W244))</f>
        <v/>
      </c>
      <c r="N19" s="193" t="str">
        <f>IF(ISERROR(発注情報!X244)=TRUE,"",IF(OR(発注情報!X244="",発注情報!X244=0),"",発注情報!X244))</f>
        <v/>
      </c>
      <c r="O19" s="108" t="str">
        <f>IF(ISERROR(発注情報!Y244)=TRUE,"",IF(OR(発注情報!Y244="",発注情報!Y244=0),"",発注情報!Y244))</f>
        <v/>
      </c>
      <c r="P19" s="193" t="str">
        <f>IF(ISERROR(発注情報!Z244)=TRUE,"",IF(OR(発注情報!Z244="",発注情報!Z244=0),"",発注情報!Z244))</f>
        <v/>
      </c>
      <c r="Q19" s="108" t="str">
        <f>IF(ISERROR(発注情報!AA244)=TRUE,"",IF(OR(発注情報!AA244="",発注情報!AA244=0),"",発注情報!AA244))</f>
        <v/>
      </c>
      <c r="R19" s="193" t="str">
        <f>IF(ISERROR(発注情報!AB244)=TRUE,"",IF(OR(発注情報!AB244="",発注情報!AB244=0),"",発注情報!AB244))</f>
        <v/>
      </c>
      <c r="S19" s="108" t="str">
        <f>IF(ISERROR(発注情報!AC244)=TRUE,"",IF(OR(発注情報!AC244="",発注情報!AC244=0),"",発注情報!AC244))</f>
        <v/>
      </c>
      <c r="T19" s="193" t="str">
        <f>IF(ISERROR(発注情報!AD244)=TRUE,"",IF(OR(発注情報!AD244="",発注情報!AD244=0),"",発注情報!AD244))</f>
        <v/>
      </c>
      <c r="U19" s="108" t="str">
        <f>IF(ISERROR(発注情報!AE244)=TRUE,"",IF(OR(発注情報!AE244="",発注情報!AE244=0),"",発注情報!AE244))</f>
        <v/>
      </c>
      <c r="V19" s="193" t="str">
        <f>IF(ISERROR(発注情報!AF244)=TRUE,"",IF(OR(発注情報!AF244="",発注情報!AF244=0),"",発注情報!AF244))</f>
        <v/>
      </c>
      <c r="W19" s="108" t="str">
        <f>IF(ISERROR(発注情報!AG244)=TRUE,"",IF(OR(発注情報!AG244="",発注情報!AG244=0),"",発注情報!AG244))</f>
        <v/>
      </c>
      <c r="X19" s="193" t="str">
        <f>IF(ISERROR(発注情報!AH244)=TRUE,"",IF(OR(発注情報!AH244="",発注情報!AH244=0),"",発注情報!AH244))</f>
        <v/>
      </c>
      <c r="Y19" s="108" t="str">
        <f>IF(ISERROR(発注情報!AI244)=TRUE,"",IF(OR(発注情報!AI244="",発注情報!AI244=0),"",発注情報!AI244))</f>
        <v/>
      </c>
      <c r="Z19" s="193" t="str">
        <f>IF(ISERROR(発注情報!AJ244)=TRUE,"",IF(OR(発注情報!AJ244="",発注情報!AJ244=0),"",発注情報!AJ244))</f>
        <v/>
      </c>
      <c r="AA19" s="108" t="str">
        <f>IF(ISERROR(発注情報!AK244)=TRUE,"",IF(OR(発注情報!AK244="",発注情報!AK244=0),"",発注情報!AK244))</f>
        <v/>
      </c>
      <c r="AB19" s="193" t="str">
        <f>IF(ISERROR(発注情報!AL244)=TRUE,"",IF(OR(発注情報!AL244="",発注情報!AL244=0),"",発注情報!AL244))</f>
        <v/>
      </c>
      <c r="AC19" s="108" t="str">
        <f>IF(ISERROR(発注情報!AM244)=TRUE,"",IF(OR(発注情報!AM244="",発注情報!AM244=0),"",発注情報!AM244))</f>
        <v/>
      </c>
      <c r="AD19" s="193" t="str">
        <f>IF(ISERROR(発注情報!AN244)=TRUE,"",IF(OR(発注情報!AN244="",発注情報!AN244=0),"",発注情報!AN244))</f>
        <v/>
      </c>
      <c r="AE19" s="108" t="str">
        <f>IF(ISERROR(発注情報!AO244)=TRUE,"",IF(OR(発注情報!AO244="",発注情報!AO244=0),"",発注情報!AO244))</f>
        <v/>
      </c>
      <c r="AF19" s="193" t="str">
        <f>IF(ISERROR(発注情報!AP244)=TRUE,"",IF(OR(発注情報!AP244="",発注情報!AP244=0),"",発注情報!AP244))</f>
        <v/>
      </c>
      <c r="AG19" s="108" t="str">
        <f>IF(ISERROR(発注情報!AQ244)=TRUE,"",IF(OR(発注情報!AQ244="",発注情報!AQ244=0),"",発注情報!AQ244))</f>
        <v/>
      </c>
      <c r="AH19" s="191" t="str">
        <f>IF(ISERROR(発注情報!AR244)=TRUE,"",IF(OR(発注情報!AR244="",発注情報!AR244=0),"",発注情報!AR244))</f>
        <v/>
      </c>
      <c r="AI19" s="192" t="str">
        <f>IF(ISERROR(発注情報!AS244)=TRUE,"",IF(OR(発注情報!AS244="",発注情報!AS244=0),"",発注情報!AS244))</f>
        <v/>
      </c>
    </row>
    <row r="20" spans="1:38" ht="18.75" customHeight="1" x14ac:dyDescent="0.15">
      <c r="A20" s="194">
        <v>15</v>
      </c>
      <c r="B20" s="184" t="str">
        <f>IF(ISERROR(発注情報!L245)=TRUE,"",IF(OR(発注情報!L245="",発注情報!L245=0),"",IF(発注情報!K245=発注情報!$K$80,発注情報!L245&amp;" (SUP.)",IF(発注情報!K245=発注情報!$K$81,発注情報!L245&amp;" (EXH.)",発注情報!L245))))</f>
        <v/>
      </c>
      <c r="C20" s="185" t="str">
        <f>IF(ISERROR(発注情報!M245)=TRUE,"",IF(OR(発注情報!M245="",発注情報!M245=0),"",発注情報!M245))</f>
        <v/>
      </c>
      <c r="D20" s="185" t="str">
        <f>IF(C20="","",C20*発注情報!$D$2)</f>
        <v/>
      </c>
      <c r="E20" s="281" t="str">
        <f>IF(ISERROR(発注情報!O245)=TRUE,"",IF(OR(発注情報!O245="",発注情報!O245=0),"",発注情報!O245))</f>
        <v/>
      </c>
      <c r="F20" s="281" t="str">
        <f>IF(ISERROR(発注情報!P245)=TRUE,"",IF(OR(発注情報!P245="",発注情報!P245=0),"",発注情報!P245))</f>
        <v/>
      </c>
      <c r="G20" s="281" t="str">
        <f>IF(ISERROR(発注情報!Q245)=TRUE,"",IF(OR(発注情報!Q245="",発注情報!Q245=0),"",発注情報!Q245))</f>
        <v/>
      </c>
      <c r="H20" s="191" t="str">
        <f>IF(ISERROR(発注情報!R245)=TRUE,"",IF(OR(発注情報!R245="",発注情報!R245=0),"",発注情報!R245))</f>
        <v/>
      </c>
      <c r="I20" s="192" t="str">
        <f>IF(ISERROR(発注情報!S245)=TRUE,"",IF(OR(発注情報!S245="",発注情報!S245=0),"",発注情報!S245))</f>
        <v/>
      </c>
      <c r="J20" s="193" t="str">
        <f>IF(ISERROR(発注情報!T245)=TRUE,"",IF(OR(発注情報!T245="",発注情報!T245=0),"",発注情報!T245))</f>
        <v/>
      </c>
      <c r="K20" s="108" t="str">
        <f>IF(ISERROR(発注情報!U245)=TRUE,"",IF(OR(発注情報!U245="",発注情報!U245=0),"",発注情報!U245))</f>
        <v/>
      </c>
      <c r="L20" s="193" t="str">
        <f>IF(ISERROR(発注情報!V245)=TRUE,"",IF(OR(発注情報!V245="",発注情報!V245=0),"",発注情報!V245))</f>
        <v/>
      </c>
      <c r="M20" s="108" t="str">
        <f>IF(ISERROR(発注情報!W245)=TRUE,"",IF(OR(発注情報!W245="",発注情報!W245=0),"",発注情報!W245))</f>
        <v/>
      </c>
      <c r="N20" s="193" t="str">
        <f>IF(ISERROR(発注情報!X245)=TRUE,"",IF(OR(発注情報!X245="",発注情報!X245=0),"",発注情報!X245))</f>
        <v/>
      </c>
      <c r="O20" s="108" t="str">
        <f>IF(ISERROR(発注情報!Y245)=TRUE,"",IF(OR(発注情報!Y245="",発注情報!Y245=0),"",発注情報!Y245))</f>
        <v/>
      </c>
      <c r="P20" s="193" t="str">
        <f>IF(ISERROR(発注情報!Z245)=TRUE,"",IF(OR(発注情報!Z245="",発注情報!Z245=0),"",発注情報!Z245))</f>
        <v/>
      </c>
      <c r="Q20" s="108" t="str">
        <f>IF(ISERROR(発注情報!AA245)=TRUE,"",IF(OR(発注情報!AA245="",発注情報!AA245=0),"",発注情報!AA245))</f>
        <v/>
      </c>
      <c r="R20" s="193" t="str">
        <f>IF(ISERROR(発注情報!AB245)=TRUE,"",IF(OR(発注情報!AB245="",発注情報!AB245=0),"",発注情報!AB245))</f>
        <v/>
      </c>
      <c r="S20" s="108" t="str">
        <f>IF(ISERROR(発注情報!AC245)=TRUE,"",IF(OR(発注情報!AC245="",発注情報!AC245=0),"",発注情報!AC245))</f>
        <v/>
      </c>
      <c r="T20" s="193" t="str">
        <f>IF(ISERROR(発注情報!AD245)=TRUE,"",IF(OR(発注情報!AD245="",発注情報!AD245=0),"",発注情報!AD245))</f>
        <v/>
      </c>
      <c r="U20" s="108" t="str">
        <f>IF(ISERROR(発注情報!AE245)=TRUE,"",IF(OR(発注情報!AE245="",発注情報!AE245=0),"",発注情報!AE245))</f>
        <v/>
      </c>
      <c r="V20" s="193" t="str">
        <f>IF(ISERROR(発注情報!AF245)=TRUE,"",IF(OR(発注情報!AF245="",発注情報!AF245=0),"",発注情報!AF245))</f>
        <v/>
      </c>
      <c r="W20" s="108" t="str">
        <f>IF(ISERROR(発注情報!AG245)=TRUE,"",IF(OR(発注情報!AG245="",発注情報!AG245=0),"",発注情報!AG245))</f>
        <v/>
      </c>
      <c r="X20" s="193" t="str">
        <f>IF(ISERROR(発注情報!AH245)=TRUE,"",IF(OR(発注情報!AH245="",発注情報!AH245=0),"",発注情報!AH245))</f>
        <v/>
      </c>
      <c r="Y20" s="108" t="str">
        <f>IF(ISERROR(発注情報!AI245)=TRUE,"",IF(OR(発注情報!AI245="",発注情報!AI245=0),"",発注情報!AI245))</f>
        <v/>
      </c>
      <c r="Z20" s="193" t="str">
        <f>IF(ISERROR(発注情報!AJ245)=TRUE,"",IF(OR(発注情報!AJ245="",発注情報!AJ245=0),"",発注情報!AJ245))</f>
        <v/>
      </c>
      <c r="AA20" s="108" t="str">
        <f>IF(ISERROR(発注情報!AK245)=TRUE,"",IF(OR(発注情報!AK245="",発注情報!AK245=0),"",発注情報!AK245))</f>
        <v/>
      </c>
      <c r="AB20" s="193" t="str">
        <f>IF(ISERROR(発注情報!AL245)=TRUE,"",IF(OR(発注情報!AL245="",発注情報!AL245=0),"",発注情報!AL245))</f>
        <v/>
      </c>
      <c r="AC20" s="108" t="str">
        <f>IF(ISERROR(発注情報!AM245)=TRUE,"",IF(OR(発注情報!AM245="",発注情報!AM245=0),"",発注情報!AM245))</f>
        <v/>
      </c>
      <c r="AD20" s="193" t="str">
        <f>IF(ISERROR(発注情報!AN245)=TRUE,"",IF(OR(発注情報!AN245="",発注情報!AN245=0),"",発注情報!AN245))</f>
        <v/>
      </c>
      <c r="AE20" s="108" t="str">
        <f>IF(ISERROR(発注情報!AO245)=TRUE,"",IF(OR(発注情報!AO245="",発注情報!AO245=0),"",発注情報!AO245))</f>
        <v/>
      </c>
      <c r="AF20" s="193" t="str">
        <f>IF(ISERROR(発注情報!AP245)=TRUE,"",IF(OR(発注情報!AP245="",発注情報!AP245=0),"",発注情報!AP245))</f>
        <v/>
      </c>
      <c r="AG20" s="108" t="str">
        <f>IF(ISERROR(発注情報!AQ245)=TRUE,"",IF(OR(発注情報!AQ245="",発注情報!AQ245=0),"",発注情報!AQ245))</f>
        <v/>
      </c>
      <c r="AH20" s="191" t="str">
        <f>IF(ISERROR(発注情報!AR245)=TRUE,"",IF(OR(発注情報!AR245="",発注情報!AR245=0),"",発注情報!AR245))</f>
        <v/>
      </c>
      <c r="AI20" s="192" t="str">
        <f>IF(ISERROR(発注情報!AS245)=TRUE,"",IF(OR(発注情報!AS245="",発注情報!AS245=0),"",発注情報!AS245))</f>
        <v/>
      </c>
    </row>
    <row r="21" spans="1:38" ht="18.75" customHeight="1" x14ac:dyDescent="0.15">
      <c r="A21" s="178">
        <v>16</v>
      </c>
      <c r="B21" s="184" t="str">
        <f>IF(ISERROR(発注情報!L246)=TRUE,"",IF(OR(発注情報!L246="",発注情報!L246=0),"",IF(発注情報!K246=発注情報!$K$80,発注情報!L246&amp;" (SUP.)",IF(発注情報!K246=発注情報!$K$81,発注情報!L246&amp;" (EXH.)",発注情報!L246))))</f>
        <v/>
      </c>
      <c r="C21" s="185" t="str">
        <f>IF(ISERROR(発注情報!M246)=TRUE,"",IF(OR(発注情報!M246="",発注情報!M246=0),"",発注情報!M246))</f>
        <v/>
      </c>
      <c r="D21" s="185" t="str">
        <f>IF(C21="","",C21*発注情報!$D$2)</f>
        <v/>
      </c>
      <c r="E21" s="281" t="str">
        <f>IF(ISERROR(発注情報!O246)=TRUE,"",IF(OR(発注情報!O246="",発注情報!O246=0),"",発注情報!O246))</f>
        <v/>
      </c>
      <c r="F21" s="281" t="str">
        <f>IF(ISERROR(発注情報!P246)=TRUE,"",IF(OR(発注情報!P246="",発注情報!P246=0),"",発注情報!P246))</f>
        <v/>
      </c>
      <c r="G21" s="281" t="str">
        <f>IF(ISERROR(発注情報!Q246)=TRUE,"",IF(OR(発注情報!Q246="",発注情報!Q246=0),"",発注情報!Q246))</f>
        <v/>
      </c>
      <c r="H21" s="191" t="str">
        <f>IF(ISERROR(発注情報!R246)=TRUE,"",IF(OR(発注情報!R246="",発注情報!R246=0),"",発注情報!R246))</f>
        <v/>
      </c>
      <c r="I21" s="192" t="str">
        <f>IF(ISERROR(発注情報!S246)=TRUE,"",IF(OR(発注情報!S246="",発注情報!S246=0),"",発注情報!S246))</f>
        <v/>
      </c>
      <c r="J21" s="193" t="str">
        <f>IF(ISERROR(発注情報!T246)=TRUE,"",IF(OR(発注情報!T246="",発注情報!T246=0),"",発注情報!T246))</f>
        <v/>
      </c>
      <c r="K21" s="108" t="str">
        <f>IF(ISERROR(発注情報!U246)=TRUE,"",IF(OR(発注情報!U246="",発注情報!U246=0),"",発注情報!U246))</f>
        <v/>
      </c>
      <c r="L21" s="193" t="str">
        <f>IF(ISERROR(発注情報!V246)=TRUE,"",IF(OR(発注情報!V246="",発注情報!V246=0),"",発注情報!V246))</f>
        <v/>
      </c>
      <c r="M21" s="108" t="str">
        <f>IF(ISERROR(発注情報!W246)=TRUE,"",IF(OR(発注情報!W246="",発注情報!W246=0),"",発注情報!W246))</f>
        <v/>
      </c>
      <c r="N21" s="193" t="str">
        <f>IF(ISERROR(発注情報!X246)=TRUE,"",IF(OR(発注情報!X246="",発注情報!X246=0),"",発注情報!X246))</f>
        <v/>
      </c>
      <c r="O21" s="108" t="str">
        <f>IF(ISERROR(発注情報!Y246)=TRUE,"",IF(OR(発注情報!Y246="",発注情報!Y246=0),"",発注情報!Y246))</f>
        <v/>
      </c>
      <c r="P21" s="193" t="str">
        <f>IF(ISERROR(発注情報!Z246)=TRUE,"",IF(OR(発注情報!Z246="",発注情報!Z246=0),"",発注情報!Z246))</f>
        <v/>
      </c>
      <c r="Q21" s="108" t="str">
        <f>IF(ISERROR(発注情報!AA246)=TRUE,"",IF(OR(発注情報!AA246="",発注情報!AA246=0),"",発注情報!AA246))</f>
        <v/>
      </c>
      <c r="R21" s="193" t="str">
        <f>IF(ISERROR(発注情報!AB246)=TRUE,"",IF(OR(発注情報!AB246="",発注情報!AB246=0),"",発注情報!AB246))</f>
        <v/>
      </c>
      <c r="S21" s="108" t="str">
        <f>IF(ISERROR(発注情報!AC246)=TRUE,"",IF(OR(発注情報!AC246="",発注情報!AC246=0),"",発注情報!AC246))</f>
        <v/>
      </c>
      <c r="T21" s="193" t="str">
        <f>IF(ISERROR(発注情報!AD246)=TRUE,"",IF(OR(発注情報!AD246="",発注情報!AD246=0),"",発注情報!AD246))</f>
        <v/>
      </c>
      <c r="U21" s="108" t="str">
        <f>IF(ISERROR(発注情報!AE246)=TRUE,"",IF(OR(発注情報!AE246="",発注情報!AE246=0),"",発注情報!AE246))</f>
        <v/>
      </c>
      <c r="V21" s="193" t="str">
        <f>IF(ISERROR(発注情報!AF246)=TRUE,"",IF(OR(発注情報!AF246="",発注情報!AF246=0),"",発注情報!AF246))</f>
        <v/>
      </c>
      <c r="W21" s="108" t="str">
        <f>IF(ISERROR(発注情報!AG246)=TRUE,"",IF(OR(発注情報!AG246="",発注情報!AG246=0),"",発注情報!AG246))</f>
        <v/>
      </c>
      <c r="X21" s="193" t="str">
        <f>IF(ISERROR(発注情報!AH246)=TRUE,"",IF(OR(発注情報!AH246="",発注情報!AH246=0),"",発注情報!AH246))</f>
        <v/>
      </c>
      <c r="Y21" s="108" t="str">
        <f>IF(ISERROR(発注情報!AI246)=TRUE,"",IF(OR(発注情報!AI246="",発注情報!AI246=0),"",発注情報!AI246))</f>
        <v/>
      </c>
      <c r="Z21" s="193" t="str">
        <f>IF(ISERROR(発注情報!AJ246)=TRUE,"",IF(OR(発注情報!AJ246="",発注情報!AJ246=0),"",発注情報!AJ246))</f>
        <v/>
      </c>
      <c r="AA21" s="108" t="str">
        <f>IF(ISERROR(発注情報!AK246)=TRUE,"",IF(OR(発注情報!AK246="",発注情報!AK246=0),"",発注情報!AK246))</f>
        <v/>
      </c>
      <c r="AB21" s="193" t="str">
        <f>IF(ISERROR(発注情報!AL246)=TRUE,"",IF(OR(発注情報!AL246="",発注情報!AL246=0),"",発注情報!AL246))</f>
        <v/>
      </c>
      <c r="AC21" s="108" t="str">
        <f>IF(ISERROR(発注情報!AM246)=TRUE,"",IF(OR(発注情報!AM246="",発注情報!AM246=0),"",発注情報!AM246))</f>
        <v/>
      </c>
      <c r="AD21" s="193" t="str">
        <f>IF(ISERROR(発注情報!AN246)=TRUE,"",IF(OR(発注情報!AN246="",発注情報!AN246=0),"",発注情報!AN246))</f>
        <v/>
      </c>
      <c r="AE21" s="108" t="str">
        <f>IF(ISERROR(発注情報!AO246)=TRUE,"",IF(OR(発注情報!AO246="",発注情報!AO246=0),"",発注情報!AO246))</f>
        <v/>
      </c>
      <c r="AF21" s="193" t="str">
        <f>IF(ISERROR(発注情報!AP246)=TRUE,"",IF(OR(発注情報!AP246="",発注情報!AP246=0),"",発注情報!AP246))</f>
        <v/>
      </c>
      <c r="AG21" s="108" t="str">
        <f>IF(ISERROR(発注情報!AQ246)=TRUE,"",IF(OR(発注情報!AQ246="",発注情報!AQ246=0),"",発注情報!AQ246))</f>
        <v/>
      </c>
      <c r="AH21" s="191" t="str">
        <f>IF(ISERROR(発注情報!AR246)=TRUE,"",IF(OR(発注情報!AR246="",発注情報!AR246=0),"",発注情報!AR246))</f>
        <v/>
      </c>
      <c r="AI21" s="192" t="str">
        <f>IF(ISERROR(発注情報!AS246)=TRUE,"",IF(OR(発注情報!AS246="",発注情報!AS246=0),"",発注情報!AS246))</f>
        <v/>
      </c>
    </row>
    <row r="22" spans="1:38" ht="18.75" customHeight="1" x14ac:dyDescent="0.15">
      <c r="A22" s="194">
        <v>17</v>
      </c>
      <c r="B22" s="184" t="str">
        <f>IF(ISERROR(発注情報!L247)=TRUE,"",IF(OR(発注情報!L247="",発注情報!L247=0),"",IF(発注情報!K247=発注情報!$K$80,発注情報!L247&amp;" (SUP.)",IF(発注情報!K247=発注情報!$K$81,発注情報!L247&amp;" (EXH.)",発注情報!L247))))</f>
        <v/>
      </c>
      <c r="C22" s="185" t="str">
        <f>IF(ISERROR(発注情報!M247)=TRUE,"",IF(OR(発注情報!M247="",発注情報!M247=0),"",発注情報!M247))</f>
        <v/>
      </c>
      <c r="D22" s="185" t="str">
        <f>IF(C22="","",C22*発注情報!$D$2)</f>
        <v/>
      </c>
      <c r="E22" s="281" t="str">
        <f>IF(ISERROR(発注情報!O247)=TRUE,"",IF(OR(発注情報!O247="",発注情報!O247=0),"",発注情報!O247))</f>
        <v/>
      </c>
      <c r="F22" s="281" t="str">
        <f>IF(ISERROR(発注情報!P247)=TRUE,"",IF(OR(発注情報!P247="",発注情報!P247=0),"",発注情報!P247))</f>
        <v/>
      </c>
      <c r="G22" s="281" t="str">
        <f>IF(ISERROR(発注情報!Q247)=TRUE,"",IF(OR(発注情報!Q247="",発注情報!Q247=0),"",発注情報!Q247))</f>
        <v/>
      </c>
      <c r="H22" s="191" t="str">
        <f>IF(ISERROR(発注情報!R247)=TRUE,"",IF(OR(発注情報!R247="",発注情報!R247=0),"",発注情報!R247))</f>
        <v/>
      </c>
      <c r="I22" s="192" t="str">
        <f>IF(ISERROR(発注情報!S247)=TRUE,"",IF(OR(発注情報!S247="",発注情報!S247=0),"",発注情報!S247))</f>
        <v/>
      </c>
      <c r="J22" s="193" t="str">
        <f>IF(ISERROR(発注情報!T247)=TRUE,"",IF(OR(発注情報!T247="",発注情報!T247=0),"",発注情報!T247))</f>
        <v/>
      </c>
      <c r="K22" s="108" t="str">
        <f>IF(ISERROR(発注情報!U247)=TRUE,"",IF(OR(発注情報!U247="",発注情報!U247=0),"",発注情報!U247))</f>
        <v/>
      </c>
      <c r="L22" s="193" t="str">
        <f>IF(ISERROR(発注情報!V247)=TRUE,"",IF(OR(発注情報!V247="",発注情報!V247=0),"",発注情報!V247))</f>
        <v/>
      </c>
      <c r="M22" s="108" t="str">
        <f>IF(ISERROR(発注情報!W247)=TRUE,"",IF(OR(発注情報!W247="",発注情報!W247=0),"",発注情報!W247))</f>
        <v/>
      </c>
      <c r="N22" s="193" t="str">
        <f>IF(ISERROR(発注情報!X247)=TRUE,"",IF(OR(発注情報!X247="",発注情報!X247=0),"",発注情報!X247))</f>
        <v/>
      </c>
      <c r="O22" s="108" t="str">
        <f>IF(ISERROR(発注情報!Y247)=TRUE,"",IF(OR(発注情報!Y247="",発注情報!Y247=0),"",発注情報!Y247))</f>
        <v/>
      </c>
      <c r="P22" s="193" t="str">
        <f>IF(ISERROR(発注情報!Z247)=TRUE,"",IF(OR(発注情報!Z247="",発注情報!Z247=0),"",発注情報!Z247))</f>
        <v/>
      </c>
      <c r="Q22" s="108" t="str">
        <f>IF(ISERROR(発注情報!AA247)=TRUE,"",IF(OR(発注情報!AA247="",発注情報!AA247=0),"",発注情報!AA247))</f>
        <v/>
      </c>
      <c r="R22" s="193" t="str">
        <f>IF(ISERROR(発注情報!AB247)=TRUE,"",IF(OR(発注情報!AB247="",発注情報!AB247=0),"",発注情報!AB247))</f>
        <v/>
      </c>
      <c r="S22" s="108" t="str">
        <f>IF(ISERROR(発注情報!AC247)=TRUE,"",IF(OR(発注情報!AC247="",発注情報!AC247=0),"",発注情報!AC247))</f>
        <v/>
      </c>
      <c r="T22" s="193" t="str">
        <f>IF(ISERROR(発注情報!AD247)=TRUE,"",IF(OR(発注情報!AD247="",発注情報!AD247=0),"",発注情報!AD247))</f>
        <v/>
      </c>
      <c r="U22" s="108" t="str">
        <f>IF(ISERROR(発注情報!AE247)=TRUE,"",IF(OR(発注情報!AE247="",発注情報!AE247=0),"",発注情報!AE247))</f>
        <v/>
      </c>
      <c r="V22" s="193" t="str">
        <f>IF(ISERROR(発注情報!AF247)=TRUE,"",IF(OR(発注情報!AF247="",発注情報!AF247=0),"",発注情報!AF247))</f>
        <v/>
      </c>
      <c r="W22" s="108" t="str">
        <f>IF(ISERROR(発注情報!AG247)=TRUE,"",IF(OR(発注情報!AG247="",発注情報!AG247=0),"",発注情報!AG247))</f>
        <v/>
      </c>
      <c r="X22" s="193" t="str">
        <f>IF(ISERROR(発注情報!AH247)=TRUE,"",IF(OR(発注情報!AH247="",発注情報!AH247=0),"",発注情報!AH247))</f>
        <v/>
      </c>
      <c r="Y22" s="108" t="str">
        <f>IF(ISERROR(発注情報!AI247)=TRUE,"",IF(OR(発注情報!AI247="",発注情報!AI247=0),"",発注情報!AI247))</f>
        <v/>
      </c>
      <c r="Z22" s="193" t="str">
        <f>IF(ISERROR(発注情報!AJ247)=TRUE,"",IF(OR(発注情報!AJ247="",発注情報!AJ247=0),"",発注情報!AJ247))</f>
        <v/>
      </c>
      <c r="AA22" s="108" t="str">
        <f>IF(ISERROR(発注情報!AK247)=TRUE,"",IF(OR(発注情報!AK247="",発注情報!AK247=0),"",発注情報!AK247))</f>
        <v/>
      </c>
      <c r="AB22" s="193" t="str">
        <f>IF(ISERROR(発注情報!AL247)=TRUE,"",IF(OR(発注情報!AL247="",発注情報!AL247=0),"",発注情報!AL247))</f>
        <v/>
      </c>
      <c r="AC22" s="108" t="str">
        <f>IF(ISERROR(発注情報!AM247)=TRUE,"",IF(OR(発注情報!AM247="",発注情報!AM247=0),"",発注情報!AM247))</f>
        <v/>
      </c>
      <c r="AD22" s="193" t="str">
        <f>IF(ISERROR(発注情報!AN247)=TRUE,"",IF(OR(発注情報!AN247="",発注情報!AN247=0),"",発注情報!AN247))</f>
        <v/>
      </c>
      <c r="AE22" s="108" t="str">
        <f>IF(ISERROR(発注情報!AO247)=TRUE,"",IF(OR(発注情報!AO247="",発注情報!AO247=0),"",発注情報!AO247))</f>
        <v/>
      </c>
      <c r="AF22" s="193" t="str">
        <f>IF(ISERROR(発注情報!AP247)=TRUE,"",IF(OR(発注情報!AP247="",発注情報!AP247=0),"",発注情報!AP247))</f>
        <v/>
      </c>
      <c r="AG22" s="108" t="str">
        <f>IF(ISERROR(発注情報!AQ247)=TRUE,"",IF(OR(発注情報!AQ247="",発注情報!AQ247=0),"",発注情報!AQ247))</f>
        <v/>
      </c>
      <c r="AH22" s="191" t="str">
        <f>IF(ISERROR(発注情報!AR247)=TRUE,"",IF(OR(発注情報!AR247="",発注情報!AR247=0),"",発注情報!AR247))</f>
        <v/>
      </c>
      <c r="AI22" s="192" t="str">
        <f>IF(ISERROR(発注情報!AS247)=TRUE,"",IF(OR(発注情報!AS247="",発注情報!AS247=0),"",発注情報!AS247))</f>
        <v/>
      </c>
    </row>
    <row r="23" spans="1:38" ht="18.75" customHeight="1" x14ac:dyDescent="0.15">
      <c r="A23" s="178">
        <v>18</v>
      </c>
      <c r="B23" s="184" t="str">
        <f>IF(ISERROR(発注情報!L248)=TRUE,"",IF(OR(発注情報!L248="",発注情報!L248=0),"",IF(発注情報!K248=発注情報!$K$80,発注情報!L248&amp;" (SUP.)",IF(発注情報!K248=発注情報!$K$81,発注情報!L248&amp;" (EXH.)",発注情報!L248))))</f>
        <v/>
      </c>
      <c r="C23" s="185" t="str">
        <f>IF(ISERROR(発注情報!M248)=TRUE,"",IF(OR(発注情報!M248="",発注情報!M248=0),"",発注情報!M248))</f>
        <v/>
      </c>
      <c r="D23" s="185" t="str">
        <f>IF(C23="","",C23*発注情報!$D$2)</f>
        <v/>
      </c>
      <c r="E23" s="281" t="str">
        <f>IF(ISERROR(発注情報!O248)=TRUE,"",IF(OR(発注情報!O248="",発注情報!O248=0),"",発注情報!O248))</f>
        <v/>
      </c>
      <c r="F23" s="281" t="str">
        <f>IF(ISERROR(発注情報!P248)=TRUE,"",IF(OR(発注情報!P248="",発注情報!P248=0),"",発注情報!P248))</f>
        <v/>
      </c>
      <c r="G23" s="281" t="str">
        <f>IF(ISERROR(発注情報!Q248)=TRUE,"",IF(OR(発注情報!Q248="",発注情報!Q248=0),"",発注情報!Q248))</f>
        <v/>
      </c>
      <c r="H23" s="191" t="str">
        <f>IF(ISERROR(発注情報!R248)=TRUE,"",IF(OR(発注情報!R248="",発注情報!R248=0),"",発注情報!R248))</f>
        <v/>
      </c>
      <c r="I23" s="192" t="str">
        <f>IF(ISERROR(発注情報!S248)=TRUE,"",IF(OR(発注情報!S248="",発注情報!S248=0),"",発注情報!S248))</f>
        <v/>
      </c>
      <c r="J23" s="193" t="str">
        <f>IF(ISERROR(発注情報!T248)=TRUE,"",IF(OR(発注情報!T248="",発注情報!T248=0),"",発注情報!T248))</f>
        <v/>
      </c>
      <c r="K23" s="108" t="str">
        <f>IF(ISERROR(発注情報!U248)=TRUE,"",IF(OR(発注情報!U248="",発注情報!U248=0),"",発注情報!U248))</f>
        <v/>
      </c>
      <c r="L23" s="193" t="str">
        <f>IF(ISERROR(発注情報!V248)=TRUE,"",IF(OR(発注情報!V248="",発注情報!V248=0),"",発注情報!V248))</f>
        <v/>
      </c>
      <c r="M23" s="108" t="str">
        <f>IF(ISERROR(発注情報!W248)=TRUE,"",IF(OR(発注情報!W248="",発注情報!W248=0),"",発注情報!W248))</f>
        <v/>
      </c>
      <c r="N23" s="193" t="str">
        <f>IF(ISERROR(発注情報!X248)=TRUE,"",IF(OR(発注情報!X248="",発注情報!X248=0),"",発注情報!X248))</f>
        <v/>
      </c>
      <c r="O23" s="108" t="str">
        <f>IF(ISERROR(発注情報!Y248)=TRUE,"",IF(OR(発注情報!Y248="",発注情報!Y248=0),"",発注情報!Y248))</f>
        <v/>
      </c>
      <c r="P23" s="193" t="str">
        <f>IF(ISERROR(発注情報!Z248)=TRUE,"",IF(OR(発注情報!Z248="",発注情報!Z248=0),"",発注情報!Z248))</f>
        <v/>
      </c>
      <c r="Q23" s="108" t="str">
        <f>IF(ISERROR(発注情報!AA248)=TRUE,"",IF(OR(発注情報!AA248="",発注情報!AA248=0),"",発注情報!AA248))</f>
        <v/>
      </c>
      <c r="R23" s="193" t="str">
        <f>IF(ISERROR(発注情報!AB248)=TRUE,"",IF(OR(発注情報!AB248="",発注情報!AB248=0),"",発注情報!AB248))</f>
        <v/>
      </c>
      <c r="S23" s="108" t="str">
        <f>IF(ISERROR(発注情報!AC248)=TRUE,"",IF(OR(発注情報!AC248="",発注情報!AC248=0),"",発注情報!AC248))</f>
        <v/>
      </c>
      <c r="T23" s="193" t="str">
        <f>IF(ISERROR(発注情報!AD248)=TRUE,"",IF(OR(発注情報!AD248="",発注情報!AD248=0),"",発注情報!AD248))</f>
        <v/>
      </c>
      <c r="U23" s="108" t="str">
        <f>IF(ISERROR(発注情報!AE248)=TRUE,"",IF(OR(発注情報!AE248="",発注情報!AE248=0),"",発注情報!AE248))</f>
        <v/>
      </c>
      <c r="V23" s="193" t="str">
        <f>IF(ISERROR(発注情報!AF248)=TRUE,"",IF(OR(発注情報!AF248="",発注情報!AF248=0),"",発注情報!AF248))</f>
        <v/>
      </c>
      <c r="W23" s="108" t="str">
        <f>IF(ISERROR(発注情報!AG248)=TRUE,"",IF(OR(発注情報!AG248="",発注情報!AG248=0),"",発注情報!AG248))</f>
        <v/>
      </c>
      <c r="X23" s="193" t="str">
        <f>IF(ISERROR(発注情報!AH248)=TRUE,"",IF(OR(発注情報!AH248="",発注情報!AH248=0),"",発注情報!AH248))</f>
        <v/>
      </c>
      <c r="Y23" s="108" t="str">
        <f>IF(ISERROR(発注情報!AI248)=TRUE,"",IF(OR(発注情報!AI248="",発注情報!AI248=0),"",発注情報!AI248))</f>
        <v/>
      </c>
      <c r="Z23" s="193" t="str">
        <f>IF(ISERROR(発注情報!AJ248)=TRUE,"",IF(OR(発注情報!AJ248="",発注情報!AJ248=0),"",発注情報!AJ248))</f>
        <v/>
      </c>
      <c r="AA23" s="108" t="str">
        <f>IF(ISERROR(発注情報!AK248)=TRUE,"",IF(OR(発注情報!AK248="",発注情報!AK248=0),"",発注情報!AK248))</f>
        <v/>
      </c>
      <c r="AB23" s="193" t="str">
        <f>IF(ISERROR(発注情報!AL248)=TRUE,"",IF(OR(発注情報!AL248="",発注情報!AL248=0),"",発注情報!AL248))</f>
        <v/>
      </c>
      <c r="AC23" s="108" t="str">
        <f>IF(ISERROR(発注情報!AM248)=TRUE,"",IF(OR(発注情報!AM248="",発注情報!AM248=0),"",発注情報!AM248))</f>
        <v/>
      </c>
      <c r="AD23" s="193" t="str">
        <f>IF(ISERROR(発注情報!AN248)=TRUE,"",IF(OR(発注情報!AN248="",発注情報!AN248=0),"",発注情報!AN248))</f>
        <v/>
      </c>
      <c r="AE23" s="108" t="str">
        <f>IF(ISERROR(発注情報!AO248)=TRUE,"",IF(OR(発注情報!AO248="",発注情報!AO248=0),"",発注情報!AO248))</f>
        <v/>
      </c>
      <c r="AF23" s="193" t="str">
        <f>IF(ISERROR(発注情報!AP248)=TRUE,"",IF(OR(発注情報!AP248="",発注情報!AP248=0),"",発注情報!AP248))</f>
        <v/>
      </c>
      <c r="AG23" s="108" t="str">
        <f>IF(ISERROR(発注情報!AQ248)=TRUE,"",IF(OR(発注情報!AQ248="",発注情報!AQ248=0),"",発注情報!AQ248))</f>
        <v/>
      </c>
      <c r="AH23" s="191" t="str">
        <f>IF(ISERROR(発注情報!AR248)=TRUE,"",IF(OR(発注情報!AR248="",発注情報!AR248=0),"",発注情報!AR248))</f>
        <v/>
      </c>
      <c r="AI23" s="192" t="str">
        <f>IF(ISERROR(発注情報!AS248)=TRUE,"",IF(OR(発注情報!AS248="",発注情報!AS248=0),"",発注情報!AS248))</f>
        <v/>
      </c>
    </row>
    <row r="24" spans="1:38" ht="18.75" customHeight="1" x14ac:dyDescent="0.15">
      <c r="A24" s="194">
        <v>19</v>
      </c>
      <c r="B24" s="184" t="str">
        <f>IF(ISERROR(発注情報!L249)=TRUE,"",IF(OR(発注情報!L249="",発注情報!L249=0),"",IF(発注情報!K249=発注情報!$K$80,発注情報!L249&amp;" (SUP.)",IF(発注情報!K249=発注情報!$K$81,発注情報!L249&amp;" (EXH.)",発注情報!L249))))</f>
        <v/>
      </c>
      <c r="C24" s="185" t="str">
        <f>IF(ISERROR(発注情報!M249)=TRUE,"",IF(OR(発注情報!M249="",発注情報!M249=0),"",発注情報!M249))</f>
        <v/>
      </c>
      <c r="D24" s="185" t="str">
        <f>IF(C24="","",C24*発注情報!$D$2)</f>
        <v/>
      </c>
      <c r="E24" s="281" t="str">
        <f>IF(ISERROR(発注情報!O249)=TRUE,"",IF(OR(発注情報!O249="",発注情報!O249=0),"",発注情報!O249))</f>
        <v/>
      </c>
      <c r="F24" s="281" t="str">
        <f>IF(ISERROR(発注情報!P249)=TRUE,"",IF(OR(発注情報!P249="",発注情報!P249=0),"",発注情報!P249))</f>
        <v/>
      </c>
      <c r="G24" s="281" t="str">
        <f>IF(ISERROR(発注情報!Q249)=TRUE,"",IF(OR(発注情報!Q249="",発注情報!Q249=0),"",発注情報!Q249))</f>
        <v/>
      </c>
      <c r="H24" s="191" t="str">
        <f>IF(ISERROR(発注情報!R249)=TRUE,"",IF(OR(発注情報!R249="",発注情報!R249=0),"",発注情報!R249))</f>
        <v/>
      </c>
      <c r="I24" s="192" t="str">
        <f>IF(ISERROR(発注情報!S249)=TRUE,"",IF(OR(発注情報!S249="",発注情報!S249=0),"",発注情報!S249))</f>
        <v/>
      </c>
      <c r="J24" s="193" t="str">
        <f>IF(ISERROR(発注情報!T249)=TRUE,"",IF(OR(発注情報!T249="",発注情報!T249=0),"",発注情報!T249))</f>
        <v/>
      </c>
      <c r="K24" s="108" t="str">
        <f>IF(ISERROR(発注情報!U249)=TRUE,"",IF(OR(発注情報!U249="",発注情報!U249=0),"",発注情報!U249))</f>
        <v/>
      </c>
      <c r="L24" s="193" t="str">
        <f>IF(ISERROR(発注情報!V249)=TRUE,"",IF(OR(発注情報!V249="",発注情報!V249=0),"",発注情報!V249))</f>
        <v/>
      </c>
      <c r="M24" s="108" t="str">
        <f>IF(ISERROR(発注情報!W249)=TRUE,"",IF(OR(発注情報!W249="",発注情報!W249=0),"",発注情報!W249))</f>
        <v/>
      </c>
      <c r="N24" s="193" t="str">
        <f>IF(ISERROR(発注情報!X249)=TRUE,"",IF(OR(発注情報!X249="",発注情報!X249=0),"",発注情報!X249))</f>
        <v/>
      </c>
      <c r="O24" s="108" t="str">
        <f>IF(ISERROR(発注情報!Y249)=TRUE,"",IF(OR(発注情報!Y249="",発注情報!Y249=0),"",発注情報!Y249))</f>
        <v/>
      </c>
      <c r="P24" s="193" t="str">
        <f>IF(ISERROR(発注情報!Z249)=TRUE,"",IF(OR(発注情報!Z249="",発注情報!Z249=0),"",発注情報!Z249))</f>
        <v/>
      </c>
      <c r="Q24" s="108" t="str">
        <f>IF(ISERROR(発注情報!AA249)=TRUE,"",IF(OR(発注情報!AA249="",発注情報!AA249=0),"",発注情報!AA249))</f>
        <v/>
      </c>
      <c r="R24" s="193" t="str">
        <f>IF(ISERROR(発注情報!AB249)=TRUE,"",IF(OR(発注情報!AB249="",発注情報!AB249=0),"",発注情報!AB249))</f>
        <v/>
      </c>
      <c r="S24" s="108" t="str">
        <f>IF(ISERROR(発注情報!AC249)=TRUE,"",IF(OR(発注情報!AC249="",発注情報!AC249=0),"",発注情報!AC249))</f>
        <v/>
      </c>
      <c r="T24" s="193" t="str">
        <f>IF(ISERROR(発注情報!AD249)=TRUE,"",IF(OR(発注情報!AD249="",発注情報!AD249=0),"",発注情報!AD249))</f>
        <v/>
      </c>
      <c r="U24" s="108" t="str">
        <f>IF(ISERROR(発注情報!AE249)=TRUE,"",IF(OR(発注情報!AE249="",発注情報!AE249=0),"",発注情報!AE249))</f>
        <v/>
      </c>
      <c r="V24" s="193" t="str">
        <f>IF(ISERROR(発注情報!AF249)=TRUE,"",IF(OR(発注情報!AF249="",発注情報!AF249=0),"",発注情報!AF249))</f>
        <v/>
      </c>
      <c r="W24" s="108" t="str">
        <f>IF(ISERROR(発注情報!AG249)=TRUE,"",IF(OR(発注情報!AG249="",発注情報!AG249=0),"",発注情報!AG249))</f>
        <v/>
      </c>
      <c r="X24" s="193" t="str">
        <f>IF(ISERROR(発注情報!AH249)=TRUE,"",IF(OR(発注情報!AH249="",発注情報!AH249=0),"",発注情報!AH249))</f>
        <v/>
      </c>
      <c r="Y24" s="108" t="str">
        <f>IF(ISERROR(発注情報!AI249)=TRUE,"",IF(OR(発注情報!AI249="",発注情報!AI249=0),"",発注情報!AI249))</f>
        <v/>
      </c>
      <c r="Z24" s="193" t="str">
        <f>IF(ISERROR(発注情報!AJ249)=TRUE,"",IF(OR(発注情報!AJ249="",発注情報!AJ249=0),"",発注情報!AJ249))</f>
        <v/>
      </c>
      <c r="AA24" s="108" t="str">
        <f>IF(ISERROR(発注情報!AK249)=TRUE,"",IF(OR(発注情報!AK249="",発注情報!AK249=0),"",発注情報!AK249))</f>
        <v/>
      </c>
      <c r="AB24" s="193" t="str">
        <f>IF(ISERROR(発注情報!AL249)=TRUE,"",IF(OR(発注情報!AL249="",発注情報!AL249=0),"",発注情報!AL249))</f>
        <v/>
      </c>
      <c r="AC24" s="108" t="str">
        <f>IF(ISERROR(発注情報!AM249)=TRUE,"",IF(OR(発注情報!AM249="",発注情報!AM249=0),"",発注情報!AM249))</f>
        <v/>
      </c>
      <c r="AD24" s="193" t="str">
        <f>IF(ISERROR(発注情報!AN249)=TRUE,"",IF(OR(発注情報!AN249="",発注情報!AN249=0),"",発注情報!AN249))</f>
        <v/>
      </c>
      <c r="AE24" s="108" t="str">
        <f>IF(ISERROR(発注情報!AO249)=TRUE,"",IF(OR(発注情報!AO249="",発注情報!AO249=0),"",発注情報!AO249))</f>
        <v/>
      </c>
      <c r="AF24" s="193" t="str">
        <f>IF(ISERROR(発注情報!AP249)=TRUE,"",IF(OR(発注情報!AP249="",発注情報!AP249=0),"",発注情報!AP249))</f>
        <v/>
      </c>
      <c r="AG24" s="108" t="str">
        <f>IF(ISERROR(発注情報!AQ249)=TRUE,"",IF(OR(発注情報!AQ249="",発注情報!AQ249=0),"",発注情報!AQ249))</f>
        <v/>
      </c>
      <c r="AH24" s="191" t="str">
        <f>IF(ISERROR(発注情報!AR249)=TRUE,"",IF(OR(発注情報!AR249="",発注情報!AR249=0),"",発注情報!AR249))</f>
        <v/>
      </c>
      <c r="AI24" s="192" t="str">
        <f>IF(ISERROR(発注情報!AS249)=TRUE,"",IF(OR(発注情報!AS249="",発注情報!AS249=0),"",発注情報!AS249))</f>
        <v/>
      </c>
    </row>
    <row r="25" spans="1:38" ht="18.75" customHeight="1" x14ac:dyDescent="0.15">
      <c r="A25" s="178">
        <v>20</v>
      </c>
      <c r="B25" s="184" t="str">
        <f>IF(ISERROR(発注情報!L250)=TRUE,"",IF(OR(発注情報!L250="",発注情報!L250=0),"",IF(発注情報!K250=発注情報!$K$80,発注情報!L250&amp;" (SUP.)",IF(発注情報!K250=発注情報!$K$81,発注情報!L250&amp;" (EXH.)",発注情報!L250))))</f>
        <v/>
      </c>
      <c r="C25" s="185" t="str">
        <f>IF(ISERROR(発注情報!M250)=TRUE,"",IF(OR(発注情報!M250="",発注情報!M250=0),"",発注情報!M250))</f>
        <v/>
      </c>
      <c r="D25" s="185" t="str">
        <f>IF(C25="","",C25*発注情報!$D$2)</f>
        <v/>
      </c>
      <c r="E25" s="281" t="str">
        <f>IF(ISERROR(発注情報!O250)=TRUE,"",IF(OR(発注情報!O250="",発注情報!O250=0),"",発注情報!O250))</f>
        <v/>
      </c>
      <c r="F25" s="281" t="str">
        <f>IF(ISERROR(発注情報!P250)=TRUE,"",IF(OR(発注情報!P250="",発注情報!P250=0),"",発注情報!P250))</f>
        <v/>
      </c>
      <c r="G25" s="281" t="str">
        <f>IF(ISERROR(発注情報!Q250)=TRUE,"",IF(OR(発注情報!Q250="",発注情報!Q250=0),"",発注情報!Q250))</f>
        <v/>
      </c>
      <c r="H25" s="191" t="str">
        <f>IF(ISERROR(発注情報!R250)=TRUE,"",IF(OR(発注情報!R250="",発注情報!R250=0),"",発注情報!R250))</f>
        <v/>
      </c>
      <c r="I25" s="192" t="str">
        <f>IF(ISERROR(発注情報!S250)=TRUE,"",IF(OR(発注情報!S250="",発注情報!S250=0),"",発注情報!S250))</f>
        <v/>
      </c>
      <c r="J25" s="193" t="str">
        <f>IF(ISERROR(発注情報!T250)=TRUE,"",IF(OR(発注情報!T250="",発注情報!T250=0),"",発注情報!T250))</f>
        <v/>
      </c>
      <c r="K25" s="108" t="str">
        <f>IF(ISERROR(発注情報!U250)=TRUE,"",IF(OR(発注情報!U250="",発注情報!U250=0),"",発注情報!U250))</f>
        <v/>
      </c>
      <c r="L25" s="193" t="str">
        <f>IF(ISERROR(発注情報!V250)=TRUE,"",IF(OR(発注情報!V250="",発注情報!V250=0),"",発注情報!V250))</f>
        <v/>
      </c>
      <c r="M25" s="108" t="str">
        <f>IF(ISERROR(発注情報!W250)=TRUE,"",IF(OR(発注情報!W250="",発注情報!W250=0),"",発注情報!W250))</f>
        <v/>
      </c>
      <c r="N25" s="193" t="str">
        <f>IF(ISERROR(発注情報!X250)=TRUE,"",IF(OR(発注情報!X250="",発注情報!X250=0),"",発注情報!X250))</f>
        <v/>
      </c>
      <c r="O25" s="108" t="str">
        <f>IF(ISERROR(発注情報!Y250)=TRUE,"",IF(OR(発注情報!Y250="",発注情報!Y250=0),"",発注情報!Y250))</f>
        <v/>
      </c>
      <c r="P25" s="193" t="str">
        <f>IF(ISERROR(発注情報!Z250)=TRUE,"",IF(OR(発注情報!Z250="",発注情報!Z250=0),"",発注情報!Z250))</f>
        <v/>
      </c>
      <c r="Q25" s="108" t="str">
        <f>IF(ISERROR(発注情報!AA250)=TRUE,"",IF(OR(発注情報!AA250="",発注情報!AA250=0),"",発注情報!AA250))</f>
        <v/>
      </c>
      <c r="R25" s="193" t="str">
        <f>IF(ISERROR(発注情報!AB250)=TRUE,"",IF(OR(発注情報!AB250="",発注情報!AB250=0),"",発注情報!AB250))</f>
        <v/>
      </c>
      <c r="S25" s="108" t="str">
        <f>IF(ISERROR(発注情報!AC250)=TRUE,"",IF(OR(発注情報!AC250="",発注情報!AC250=0),"",発注情報!AC250))</f>
        <v/>
      </c>
      <c r="T25" s="193" t="str">
        <f>IF(ISERROR(発注情報!AD250)=TRUE,"",IF(OR(発注情報!AD250="",発注情報!AD250=0),"",発注情報!AD250))</f>
        <v/>
      </c>
      <c r="U25" s="108" t="str">
        <f>IF(ISERROR(発注情報!AE250)=TRUE,"",IF(OR(発注情報!AE250="",発注情報!AE250=0),"",発注情報!AE250))</f>
        <v/>
      </c>
      <c r="V25" s="193" t="str">
        <f>IF(ISERROR(発注情報!AF250)=TRUE,"",IF(OR(発注情報!AF250="",発注情報!AF250=0),"",発注情報!AF250))</f>
        <v/>
      </c>
      <c r="W25" s="108" t="str">
        <f>IF(ISERROR(発注情報!AG250)=TRUE,"",IF(OR(発注情報!AG250="",発注情報!AG250=0),"",発注情報!AG250))</f>
        <v/>
      </c>
      <c r="X25" s="193" t="str">
        <f>IF(ISERROR(発注情報!AH250)=TRUE,"",IF(OR(発注情報!AH250="",発注情報!AH250=0),"",発注情報!AH250))</f>
        <v/>
      </c>
      <c r="Y25" s="108" t="str">
        <f>IF(ISERROR(発注情報!AI250)=TRUE,"",IF(OR(発注情報!AI250="",発注情報!AI250=0),"",発注情報!AI250))</f>
        <v/>
      </c>
      <c r="Z25" s="193" t="str">
        <f>IF(ISERROR(発注情報!AJ250)=TRUE,"",IF(OR(発注情報!AJ250="",発注情報!AJ250=0),"",発注情報!AJ250))</f>
        <v/>
      </c>
      <c r="AA25" s="108" t="str">
        <f>IF(ISERROR(発注情報!AK250)=TRUE,"",IF(OR(発注情報!AK250="",発注情報!AK250=0),"",発注情報!AK250))</f>
        <v/>
      </c>
      <c r="AB25" s="193" t="str">
        <f>IF(ISERROR(発注情報!AL250)=TRUE,"",IF(OR(発注情報!AL250="",発注情報!AL250=0),"",発注情報!AL250))</f>
        <v/>
      </c>
      <c r="AC25" s="108" t="str">
        <f>IF(ISERROR(発注情報!AM250)=TRUE,"",IF(OR(発注情報!AM250="",発注情報!AM250=0),"",発注情報!AM250))</f>
        <v/>
      </c>
      <c r="AD25" s="193" t="str">
        <f>IF(ISERROR(発注情報!AN250)=TRUE,"",IF(OR(発注情報!AN250="",発注情報!AN250=0),"",発注情報!AN250))</f>
        <v/>
      </c>
      <c r="AE25" s="108" t="str">
        <f>IF(ISERROR(発注情報!AO250)=TRUE,"",IF(OR(発注情報!AO250="",発注情報!AO250=0),"",発注情報!AO250))</f>
        <v/>
      </c>
      <c r="AF25" s="193" t="str">
        <f>IF(ISERROR(発注情報!AP250)=TRUE,"",IF(OR(発注情報!AP250="",発注情報!AP250=0),"",発注情報!AP250))</f>
        <v/>
      </c>
      <c r="AG25" s="108" t="str">
        <f>IF(ISERROR(発注情報!AQ250)=TRUE,"",IF(OR(発注情報!AQ250="",発注情報!AQ250=0),"",発注情報!AQ250))</f>
        <v/>
      </c>
      <c r="AH25" s="191" t="str">
        <f>IF(ISERROR(発注情報!AR250)=TRUE,"",IF(OR(発注情報!AR250="",発注情報!AR250=0),"",発注情報!AR250))</f>
        <v/>
      </c>
      <c r="AI25" s="192" t="str">
        <f>IF(ISERROR(発注情報!AS250)=TRUE,"",IF(OR(発注情報!AS250="",発注情報!AS250=0),"",発注情報!AS250))</f>
        <v/>
      </c>
    </row>
    <row r="26" spans="1:38" ht="18.75" customHeight="1" x14ac:dyDescent="0.15">
      <c r="A26" s="194">
        <v>21</v>
      </c>
      <c r="B26" s="184" t="str">
        <f>IF(ISERROR(発注情報!L251)=TRUE,"",IF(OR(発注情報!L251="",発注情報!L251=0),"",IF(発注情報!K251=発注情報!$K$80,発注情報!L251&amp;" (SUP.)",IF(発注情報!K251=発注情報!$K$81,発注情報!L251&amp;" (EXH.)",発注情報!L251))))</f>
        <v/>
      </c>
      <c r="C26" s="185" t="str">
        <f>IF(ISERROR(発注情報!M251)=TRUE,"",IF(OR(発注情報!M251="",発注情報!M251=0),"",発注情報!M251))</f>
        <v/>
      </c>
      <c r="D26" s="185" t="str">
        <f>IF(C26="","",C26*発注情報!$D$2)</f>
        <v/>
      </c>
      <c r="E26" s="281" t="str">
        <f>IF(ISERROR(発注情報!O251)=TRUE,"",IF(OR(発注情報!O251="",発注情報!O251=0),"",発注情報!O251))</f>
        <v/>
      </c>
      <c r="F26" s="281" t="str">
        <f>IF(ISERROR(発注情報!P251)=TRUE,"",IF(OR(発注情報!P251="",発注情報!P251=0),"",発注情報!P251))</f>
        <v/>
      </c>
      <c r="G26" s="281" t="str">
        <f>IF(ISERROR(発注情報!Q251)=TRUE,"",IF(OR(発注情報!Q251="",発注情報!Q251=0),"",発注情報!Q251))</f>
        <v/>
      </c>
      <c r="H26" s="191" t="str">
        <f>IF(ISERROR(発注情報!R251)=TRUE,"",IF(OR(発注情報!R251="",発注情報!R251=0),"",発注情報!R251))</f>
        <v/>
      </c>
      <c r="I26" s="192" t="str">
        <f>IF(ISERROR(発注情報!S251)=TRUE,"",IF(OR(発注情報!S251="",発注情報!S251=0),"",発注情報!S251))</f>
        <v/>
      </c>
      <c r="J26" s="193" t="str">
        <f>IF(ISERROR(発注情報!T251)=TRUE,"",IF(OR(発注情報!T251="",発注情報!T251=0),"",発注情報!T251))</f>
        <v/>
      </c>
      <c r="K26" s="108" t="str">
        <f>IF(ISERROR(発注情報!U251)=TRUE,"",IF(OR(発注情報!U251="",発注情報!U251=0),"",発注情報!U251))</f>
        <v/>
      </c>
      <c r="L26" s="193" t="str">
        <f>IF(ISERROR(発注情報!V251)=TRUE,"",IF(OR(発注情報!V251="",発注情報!V251=0),"",発注情報!V251))</f>
        <v/>
      </c>
      <c r="M26" s="108" t="str">
        <f>IF(ISERROR(発注情報!W251)=TRUE,"",IF(OR(発注情報!W251="",発注情報!W251=0),"",発注情報!W251))</f>
        <v/>
      </c>
      <c r="N26" s="193" t="str">
        <f>IF(ISERROR(発注情報!X251)=TRUE,"",IF(OR(発注情報!X251="",発注情報!X251=0),"",発注情報!X251))</f>
        <v/>
      </c>
      <c r="O26" s="108" t="str">
        <f>IF(ISERROR(発注情報!Y251)=TRUE,"",IF(OR(発注情報!Y251="",発注情報!Y251=0),"",発注情報!Y251))</f>
        <v/>
      </c>
      <c r="P26" s="193" t="str">
        <f>IF(ISERROR(発注情報!Z251)=TRUE,"",IF(OR(発注情報!Z251="",発注情報!Z251=0),"",発注情報!Z251))</f>
        <v/>
      </c>
      <c r="Q26" s="108" t="str">
        <f>IF(ISERROR(発注情報!AA251)=TRUE,"",IF(OR(発注情報!AA251="",発注情報!AA251=0),"",発注情報!AA251))</f>
        <v/>
      </c>
      <c r="R26" s="193" t="str">
        <f>IF(ISERROR(発注情報!AB251)=TRUE,"",IF(OR(発注情報!AB251="",発注情報!AB251=0),"",発注情報!AB251))</f>
        <v/>
      </c>
      <c r="S26" s="108" t="str">
        <f>IF(ISERROR(発注情報!AC251)=TRUE,"",IF(OR(発注情報!AC251="",発注情報!AC251=0),"",発注情報!AC251))</f>
        <v/>
      </c>
      <c r="T26" s="193" t="str">
        <f>IF(ISERROR(発注情報!AD251)=TRUE,"",IF(OR(発注情報!AD251="",発注情報!AD251=0),"",発注情報!AD251))</f>
        <v/>
      </c>
      <c r="U26" s="108" t="str">
        <f>IF(ISERROR(発注情報!AE251)=TRUE,"",IF(OR(発注情報!AE251="",発注情報!AE251=0),"",発注情報!AE251))</f>
        <v/>
      </c>
      <c r="V26" s="193" t="str">
        <f>IF(ISERROR(発注情報!AF251)=TRUE,"",IF(OR(発注情報!AF251="",発注情報!AF251=0),"",発注情報!AF251))</f>
        <v/>
      </c>
      <c r="W26" s="108" t="str">
        <f>IF(ISERROR(発注情報!AG251)=TRUE,"",IF(OR(発注情報!AG251="",発注情報!AG251=0),"",発注情報!AG251))</f>
        <v/>
      </c>
      <c r="X26" s="193" t="str">
        <f>IF(ISERROR(発注情報!AH251)=TRUE,"",IF(OR(発注情報!AH251="",発注情報!AH251=0),"",発注情報!AH251))</f>
        <v/>
      </c>
      <c r="Y26" s="108" t="str">
        <f>IF(ISERROR(発注情報!AI251)=TRUE,"",IF(OR(発注情報!AI251="",発注情報!AI251=0),"",発注情報!AI251))</f>
        <v/>
      </c>
      <c r="Z26" s="193" t="str">
        <f>IF(ISERROR(発注情報!AJ251)=TRUE,"",IF(OR(発注情報!AJ251="",発注情報!AJ251=0),"",発注情報!AJ251))</f>
        <v/>
      </c>
      <c r="AA26" s="108" t="str">
        <f>IF(ISERROR(発注情報!AK251)=TRUE,"",IF(OR(発注情報!AK251="",発注情報!AK251=0),"",発注情報!AK251))</f>
        <v/>
      </c>
      <c r="AB26" s="193" t="str">
        <f>IF(ISERROR(発注情報!AL251)=TRUE,"",IF(OR(発注情報!AL251="",発注情報!AL251=0),"",発注情報!AL251))</f>
        <v/>
      </c>
      <c r="AC26" s="108" t="str">
        <f>IF(ISERROR(発注情報!AM251)=TRUE,"",IF(OR(発注情報!AM251="",発注情報!AM251=0),"",発注情報!AM251))</f>
        <v/>
      </c>
      <c r="AD26" s="193" t="str">
        <f>IF(ISERROR(発注情報!AN251)=TRUE,"",IF(OR(発注情報!AN251="",発注情報!AN251=0),"",発注情報!AN251))</f>
        <v/>
      </c>
      <c r="AE26" s="108" t="str">
        <f>IF(ISERROR(発注情報!AO251)=TRUE,"",IF(OR(発注情報!AO251="",発注情報!AO251=0),"",発注情報!AO251))</f>
        <v/>
      </c>
      <c r="AF26" s="193" t="str">
        <f>IF(ISERROR(発注情報!AP251)=TRUE,"",IF(OR(発注情報!AP251="",発注情報!AP251=0),"",発注情報!AP251))</f>
        <v/>
      </c>
      <c r="AG26" s="108" t="str">
        <f>IF(ISERROR(発注情報!AQ251)=TRUE,"",IF(OR(発注情報!AQ251="",発注情報!AQ251=0),"",発注情報!AQ251))</f>
        <v/>
      </c>
      <c r="AH26" s="191" t="str">
        <f>IF(ISERROR(発注情報!AR251)=TRUE,"",IF(OR(発注情報!AR251="",発注情報!AR251=0),"",発注情報!AR251))</f>
        <v/>
      </c>
      <c r="AI26" s="192" t="str">
        <f>IF(ISERROR(発注情報!AS251)=TRUE,"",IF(OR(発注情報!AS251="",発注情報!AS251=0),"",発注情報!AS251))</f>
        <v/>
      </c>
    </row>
    <row r="27" spans="1:38" ht="18.75" customHeight="1" x14ac:dyDescent="0.15">
      <c r="A27" s="178">
        <v>22</v>
      </c>
      <c r="B27" s="184" t="str">
        <f>IF(ISERROR(発注情報!L252)=TRUE,"",IF(OR(発注情報!L252="",発注情報!L252=0),"",IF(発注情報!K252=発注情報!$K$80,発注情報!L252&amp;" (SUP.)",IF(発注情報!K252=発注情報!$K$81,発注情報!L252&amp;" (EXH.)",発注情報!L252))))</f>
        <v/>
      </c>
      <c r="C27" s="185" t="str">
        <f>IF(ISERROR(発注情報!M252)=TRUE,"",IF(OR(発注情報!M252="",発注情報!M252=0),"",発注情報!M252))</f>
        <v/>
      </c>
      <c r="D27" s="185" t="str">
        <f>IF(C27="","",C27*発注情報!$D$2)</f>
        <v/>
      </c>
      <c r="E27" s="281" t="str">
        <f>IF(ISERROR(発注情報!O252)=TRUE,"",IF(OR(発注情報!O252="",発注情報!O252=0),"",発注情報!O252))</f>
        <v/>
      </c>
      <c r="F27" s="281" t="str">
        <f>IF(ISERROR(発注情報!P252)=TRUE,"",IF(OR(発注情報!P252="",発注情報!P252=0),"",発注情報!P252))</f>
        <v/>
      </c>
      <c r="G27" s="281" t="str">
        <f>IF(ISERROR(発注情報!Q252)=TRUE,"",IF(OR(発注情報!Q252="",発注情報!Q252=0),"",発注情報!Q252))</f>
        <v/>
      </c>
      <c r="H27" s="191" t="str">
        <f>IF(ISERROR(発注情報!R252)=TRUE,"",IF(OR(発注情報!R252="",発注情報!R252=0),"",発注情報!R252))</f>
        <v/>
      </c>
      <c r="I27" s="192" t="str">
        <f>IF(ISERROR(発注情報!S252)=TRUE,"",IF(OR(発注情報!S252="",発注情報!S252=0),"",発注情報!S252))</f>
        <v/>
      </c>
      <c r="J27" s="193" t="str">
        <f>IF(ISERROR(発注情報!T252)=TRUE,"",IF(OR(発注情報!T252="",発注情報!T252=0),"",発注情報!T252))</f>
        <v/>
      </c>
      <c r="K27" s="108" t="str">
        <f>IF(ISERROR(発注情報!U252)=TRUE,"",IF(OR(発注情報!U252="",発注情報!U252=0),"",発注情報!U252))</f>
        <v/>
      </c>
      <c r="L27" s="193" t="str">
        <f>IF(ISERROR(発注情報!V252)=TRUE,"",IF(OR(発注情報!V252="",発注情報!V252=0),"",発注情報!V252))</f>
        <v/>
      </c>
      <c r="M27" s="108" t="str">
        <f>IF(ISERROR(発注情報!W252)=TRUE,"",IF(OR(発注情報!W252="",発注情報!W252=0),"",発注情報!W252))</f>
        <v/>
      </c>
      <c r="N27" s="193" t="str">
        <f>IF(ISERROR(発注情報!X252)=TRUE,"",IF(OR(発注情報!X252="",発注情報!X252=0),"",発注情報!X252))</f>
        <v/>
      </c>
      <c r="O27" s="108" t="str">
        <f>IF(ISERROR(発注情報!Y252)=TRUE,"",IF(OR(発注情報!Y252="",発注情報!Y252=0),"",発注情報!Y252))</f>
        <v/>
      </c>
      <c r="P27" s="193" t="str">
        <f>IF(ISERROR(発注情報!Z252)=TRUE,"",IF(OR(発注情報!Z252="",発注情報!Z252=0),"",発注情報!Z252))</f>
        <v/>
      </c>
      <c r="Q27" s="108" t="str">
        <f>IF(ISERROR(発注情報!AA252)=TRUE,"",IF(OR(発注情報!AA252="",発注情報!AA252=0),"",発注情報!AA252))</f>
        <v/>
      </c>
      <c r="R27" s="193" t="str">
        <f>IF(ISERROR(発注情報!AB252)=TRUE,"",IF(OR(発注情報!AB252="",発注情報!AB252=0),"",発注情報!AB252))</f>
        <v/>
      </c>
      <c r="S27" s="108" t="str">
        <f>IF(ISERROR(発注情報!AC252)=TRUE,"",IF(OR(発注情報!AC252="",発注情報!AC252=0),"",発注情報!AC252))</f>
        <v/>
      </c>
      <c r="T27" s="193" t="str">
        <f>IF(ISERROR(発注情報!AD252)=TRUE,"",IF(OR(発注情報!AD252="",発注情報!AD252=0),"",発注情報!AD252))</f>
        <v/>
      </c>
      <c r="U27" s="108" t="str">
        <f>IF(ISERROR(発注情報!AE252)=TRUE,"",IF(OR(発注情報!AE252="",発注情報!AE252=0),"",発注情報!AE252))</f>
        <v/>
      </c>
      <c r="V27" s="193" t="str">
        <f>IF(ISERROR(発注情報!AF252)=TRUE,"",IF(OR(発注情報!AF252="",発注情報!AF252=0),"",発注情報!AF252))</f>
        <v/>
      </c>
      <c r="W27" s="108" t="str">
        <f>IF(ISERROR(発注情報!AG252)=TRUE,"",IF(OR(発注情報!AG252="",発注情報!AG252=0),"",発注情報!AG252))</f>
        <v/>
      </c>
      <c r="X27" s="193" t="str">
        <f>IF(ISERROR(発注情報!AH252)=TRUE,"",IF(OR(発注情報!AH252="",発注情報!AH252=0),"",発注情報!AH252))</f>
        <v/>
      </c>
      <c r="Y27" s="108" t="str">
        <f>IF(ISERROR(発注情報!AI252)=TRUE,"",IF(OR(発注情報!AI252="",発注情報!AI252=0),"",発注情報!AI252))</f>
        <v/>
      </c>
      <c r="Z27" s="193" t="str">
        <f>IF(ISERROR(発注情報!AJ252)=TRUE,"",IF(OR(発注情報!AJ252="",発注情報!AJ252=0),"",発注情報!AJ252))</f>
        <v/>
      </c>
      <c r="AA27" s="108" t="str">
        <f>IF(ISERROR(発注情報!AK252)=TRUE,"",IF(OR(発注情報!AK252="",発注情報!AK252=0),"",発注情報!AK252))</f>
        <v/>
      </c>
      <c r="AB27" s="193" t="str">
        <f>IF(ISERROR(発注情報!AL252)=TRUE,"",IF(OR(発注情報!AL252="",発注情報!AL252=0),"",発注情報!AL252))</f>
        <v/>
      </c>
      <c r="AC27" s="108" t="str">
        <f>IF(ISERROR(発注情報!AM252)=TRUE,"",IF(OR(発注情報!AM252="",発注情報!AM252=0),"",発注情報!AM252))</f>
        <v/>
      </c>
      <c r="AD27" s="193" t="str">
        <f>IF(ISERROR(発注情報!AN252)=TRUE,"",IF(OR(発注情報!AN252="",発注情報!AN252=0),"",発注情報!AN252))</f>
        <v/>
      </c>
      <c r="AE27" s="108" t="str">
        <f>IF(ISERROR(発注情報!AO252)=TRUE,"",IF(OR(発注情報!AO252="",発注情報!AO252=0),"",発注情報!AO252))</f>
        <v/>
      </c>
      <c r="AF27" s="193" t="str">
        <f>IF(ISERROR(発注情報!AP252)=TRUE,"",IF(OR(発注情報!AP252="",発注情報!AP252=0),"",発注情報!AP252))</f>
        <v/>
      </c>
      <c r="AG27" s="108" t="str">
        <f>IF(ISERROR(発注情報!AQ252)=TRUE,"",IF(OR(発注情報!AQ252="",発注情報!AQ252=0),"",発注情報!AQ252))</f>
        <v/>
      </c>
      <c r="AH27" s="191" t="str">
        <f>IF(ISERROR(発注情報!AR252)=TRUE,"",IF(OR(発注情報!AR252="",発注情報!AR252=0),"",発注情報!AR252))</f>
        <v/>
      </c>
      <c r="AI27" s="192" t="str">
        <f>IF(ISERROR(発注情報!AS252)=TRUE,"",IF(OR(発注情報!AS252="",発注情報!AS252=0),"",発注情報!AS252))</f>
        <v/>
      </c>
    </row>
    <row r="28" spans="1:38" ht="18.75" customHeight="1" x14ac:dyDescent="0.15">
      <c r="A28" s="194">
        <v>23</v>
      </c>
      <c r="B28" s="184" t="str">
        <f>IF(ISERROR(発注情報!L253)=TRUE,"",IF(OR(発注情報!L253="",発注情報!L253=0),"",IF(発注情報!K253=発注情報!$K$80,発注情報!L253&amp;" (SUP.)",IF(発注情報!K253=発注情報!$K$81,発注情報!L253&amp;" (EXH.)",発注情報!L253))))</f>
        <v/>
      </c>
      <c r="C28" s="185" t="str">
        <f>IF(ISERROR(発注情報!M253)=TRUE,"",IF(OR(発注情報!M253="",発注情報!M253=0),"",発注情報!M253))</f>
        <v/>
      </c>
      <c r="D28" s="185" t="str">
        <f>IF(C28="","",C28*発注情報!$D$2)</f>
        <v/>
      </c>
      <c r="E28" s="281" t="str">
        <f>IF(ISERROR(発注情報!O253)=TRUE,"",IF(OR(発注情報!O253="",発注情報!O253=0),"",発注情報!O253))</f>
        <v/>
      </c>
      <c r="F28" s="281" t="str">
        <f>IF(ISERROR(発注情報!P253)=TRUE,"",IF(OR(発注情報!P253="",発注情報!P253=0),"",発注情報!P253))</f>
        <v/>
      </c>
      <c r="G28" s="281" t="str">
        <f>IF(ISERROR(発注情報!Q253)=TRUE,"",IF(OR(発注情報!Q253="",発注情報!Q253=0),"",発注情報!Q253))</f>
        <v/>
      </c>
      <c r="H28" s="191" t="str">
        <f>IF(ISERROR(発注情報!R253)=TRUE,"",IF(OR(発注情報!R253="",発注情報!R253=0),"",発注情報!R253))</f>
        <v/>
      </c>
      <c r="I28" s="192" t="str">
        <f>IF(ISERROR(発注情報!S253)=TRUE,"",IF(OR(発注情報!S253="",発注情報!S253=0),"",発注情報!S253))</f>
        <v/>
      </c>
      <c r="J28" s="193" t="str">
        <f>IF(ISERROR(発注情報!T253)=TRUE,"",IF(OR(発注情報!T253="",発注情報!T253=0),"",発注情報!T253))</f>
        <v/>
      </c>
      <c r="K28" s="108" t="str">
        <f>IF(ISERROR(発注情報!U253)=TRUE,"",IF(OR(発注情報!U253="",発注情報!U253=0),"",発注情報!U253))</f>
        <v/>
      </c>
      <c r="L28" s="193" t="str">
        <f>IF(ISERROR(発注情報!V253)=TRUE,"",IF(OR(発注情報!V253="",発注情報!V253=0),"",発注情報!V253))</f>
        <v/>
      </c>
      <c r="M28" s="108" t="str">
        <f>IF(ISERROR(発注情報!W253)=TRUE,"",IF(OR(発注情報!W253="",発注情報!W253=0),"",発注情報!W253))</f>
        <v/>
      </c>
      <c r="N28" s="193" t="str">
        <f>IF(ISERROR(発注情報!X253)=TRUE,"",IF(OR(発注情報!X253="",発注情報!X253=0),"",発注情報!X253))</f>
        <v/>
      </c>
      <c r="O28" s="108" t="str">
        <f>IF(ISERROR(発注情報!Y253)=TRUE,"",IF(OR(発注情報!Y253="",発注情報!Y253=0),"",発注情報!Y253))</f>
        <v/>
      </c>
      <c r="P28" s="193" t="str">
        <f>IF(ISERROR(発注情報!Z253)=TRUE,"",IF(OR(発注情報!Z253="",発注情報!Z253=0),"",発注情報!Z253))</f>
        <v/>
      </c>
      <c r="Q28" s="108" t="str">
        <f>IF(ISERROR(発注情報!AA253)=TRUE,"",IF(OR(発注情報!AA253="",発注情報!AA253=0),"",発注情報!AA253))</f>
        <v/>
      </c>
      <c r="R28" s="193" t="str">
        <f>IF(ISERROR(発注情報!AB253)=TRUE,"",IF(OR(発注情報!AB253="",発注情報!AB253=0),"",発注情報!AB253))</f>
        <v/>
      </c>
      <c r="S28" s="108" t="str">
        <f>IF(ISERROR(発注情報!AC253)=TRUE,"",IF(OR(発注情報!AC253="",発注情報!AC253=0),"",発注情報!AC253))</f>
        <v/>
      </c>
      <c r="T28" s="193" t="str">
        <f>IF(ISERROR(発注情報!AD253)=TRUE,"",IF(OR(発注情報!AD253="",発注情報!AD253=0),"",発注情報!AD253))</f>
        <v/>
      </c>
      <c r="U28" s="108" t="str">
        <f>IF(ISERROR(発注情報!AE253)=TRUE,"",IF(OR(発注情報!AE253="",発注情報!AE253=0),"",発注情報!AE253))</f>
        <v/>
      </c>
      <c r="V28" s="193" t="str">
        <f>IF(ISERROR(発注情報!AF253)=TRUE,"",IF(OR(発注情報!AF253="",発注情報!AF253=0),"",発注情報!AF253))</f>
        <v/>
      </c>
      <c r="W28" s="108" t="str">
        <f>IF(ISERROR(発注情報!AG253)=TRUE,"",IF(OR(発注情報!AG253="",発注情報!AG253=0),"",発注情報!AG253))</f>
        <v/>
      </c>
      <c r="X28" s="193" t="str">
        <f>IF(ISERROR(発注情報!AH253)=TRUE,"",IF(OR(発注情報!AH253="",発注情報!AH253=0),"",発注情報!AH253))</f>
        <v/>
      </c>
      <c r="Y28" s="108" t="str">
        <f>IF(ISERROR(発注情報!AI253)=TRUE,"",IF(OR(発注情報!AI253="",発注情報!AI253=0),"",発注情報!AI253))</f>
        <v/>
      </c>
      <c r="Z28" s="193" t="str">
        <f>IF(ISERROR(発注情報!AJ253)=TRUE,"",IF(OR(発注情報!AJ253="",発注情報!AJ253=0),"",発注情報!AJ253))</f>
        <v/>
      </c>
      <c r="AA28" s="108" t="str">
        <f>IF(ISERROR(発注情報!AK253)=TRUE,"",IF(OR(発注情報!AK253="",発注情報!AK253=0),"",発注情報!AK253))</f>
        <v/>
      </c>
      <c r="AB28" s="193" t="str">
        <f>IF(ISERROR(発注情報!AL253)=TRUE,"",IF(OR(発注情報!AL253="",発注情報!AL253=0),"",発注情報!AL253))</f>
        <v/>
      </c>
      <c r="AC28" s="108" t="str">
        <f>IF(ISERROR(発注情報!AM253)=TRUE,"",IF(OR(発注情報!AM253="",発注情報!AM253=0),"",発注情報!AM253))</f>
        <v/>
      </c>
      <c r="AD28" s="193" t="str">
        <f>IF(ISERROR(発注情報!AN253)=TRUE,"",IF(OR(発注情報!AN253="",発注情報!AN253=0),"",発注情報!AN253))</f>
        <v/>
      </c>
      <c r="AE28" s="108" t="str">
        <f>IF(ISERROR(発注情報!AO253)=TRUE,"",IF(OR(発注情報!AO253="",発注情報!AO253=0),"",発注情報!AO253))</f>
        <v/>
      </c>
      <c r="AF28" s="193" t="str">
        <f>IF(ISERROR(発注情報!AP253)=TRUE,"",IF(OR(発注情報!AP253="",発注情報!AP253=0),"",発注情報!AP253))</f>
        <v/>
      </c>
      <c r="AG28" s="108" t="str">
        <f>IF(ISERROR(発注情報!AQ253)=TRUE,"",IF(OR(発注情報!AQ253="",発注情報!AQ253=0),"",発注情報!AQ253))</f>
        <v/>
      </c>
      <c r="AH28" s="191" t="str">
        <f>IF(ISERROR(発注情報!AR253)=TRUE,"",IF(OR(発注情報!AR253="",発注情報!AR253=0),"",発注情報!AR253))</f>
        <v/>
      </c>
      <c r="AI28" s="192" t="str">
        <f>IF(ISERROR(発注情報!AS253)=TRUE,"",IF(OR(発注情報!AS253="",発注情報!AS253=0),"",発注情報!AS253))</f>
        <v/>
      </c>
    </row>
    <row r="29" spans="1:38" ht="18.75" customHeight="1" x14ac:dyDescent="0.15">
      <c r="A29" s="194">
        <v>24</v>
      </c>
      <c r="B29" s="184" t="str">
        <f>IF(ISERROR(発注情報!L254)=TRUE,"",IF(OR(発注情報!L254="",発注情報!L254=0),"",IF(発注情報!K254=発注情報!$K$80,発注情報!L254&amp;" (SUP.)",IF(発注情報!K254=発注情報!$K$81,発注情報!L254&amp;" (EXH.)",発注情報!L254))))</f>
        <v/>
      </c>
      <c r="C29" s="185" t="str">
        <f>IF(ISERROR(発注情報!M254)=TRUE,"",IF(OR(発注情報!M254="",発注情報!M254=0),"",発注情報!M254))</f>
        <v/>
      </c>
      <c r="D29" s="185" t="str">
        <f>IF(C29="","",C29*発注情報!$D$2)</f>
        <v/>
      </c>
      <c r="E29" s="281" t="str">
        <f>IF(ISERROR(発注情報!O254)=TRUE,"",IF(OR(発注情報!O254="",発注情報!O254=0),"",発注情報!O254))</f>
        <v/>
      </c>
      <c r="F29" s="281" t="str">
        <f>IF(ISERROR(発注情報!P254)=TRUE,"",IF(OR(発注情報!P254="",発注情報!P254=0),"",発注情報!P254))</f>
        <v/>
      </c>
      <c r="G29" s="281" t="str">
        <f>IF(ISERROR(発注情報!Q254)=TRUE,"",IF(OR(発注情報!Q254="",発注情報!Q254=0),"",発注情報!Q254))</f>
        <v/>
      </c>
      <c r="H29" s="191" t="str">
        <f>IF(ISERROR(発注情報!R254)=TRUE,"",IF(OR(発注情報!R254="",発注情報!R254=0),"",発注情報!R254))</f>
        <v/>
      </c>
      <c r="I29" s="192" t="str">
        <f>IF(ISERROR(発注情報!S254)=TRUE,"",IF(OR(発注情報!S254="",発注情報!S254=0),"",発注情報!S254))</f>
        <v/>
      </c>
      <c r="J29" s="193" t="str">
        <f>IF(ISERROR(発注情報!T254)=TRUE,"",IF(OR(発注情報!T254="",発注情報!T254=0),"",発注情報!T254))</f>
        <v/>
      </c>
      <c r="K29" s="108" t="str">
        <f>IF(ISERROR(発注情報!U254)=TRUE,"",IF(OR(発注情報!U254="",発注情報!U254=0),"",発注情報!U254))</f>
        <v/>
      </c>
      <c r="L29" s="193" t="str">
        <f>IF(ISERROR(発注情報!V254)=TRUE,"",IF(OR(発注情報!V254="",発注情報!V254=0),"",発注情報!V254))</f>
        <v/>
      </c>
      <c r="M29" s="108" t="str">
        <f>IF(ISERROR(発注情報!W254)=TRUE,"",IF(OR(発注情報!W254="",発注情報!W254=0),"",発注情報!W254))</f>
        <v/>
      </c>
      <c r="N29" s="193" t="str">
        <f>IF(ISERROR(発注情報!X254)=TRUE,"",IF(OR(発注情報!X254="",発注情報!X254=0),"",発注情報!X254))</f>
        <v/>
      </c>
      <c r="O29" s="108" t="str">
        <f>IF(ISERROR(発注情報!Y254)=TRUE,"",IF(OR(発注情報!Y254="",発注情報!Y254=0),"",発注情報!Y254))</f>
        <v/>
      </c>
      <c r="P29" s="193" t="str">
        <f>IF(ISERROR(発注情報!Z254)=TRUE,"",IF(OR(発注情報!Z254="",発注情報!Z254=0),"",発注情報!Z254))</f>
        <v/>
      </c>
      <c r="Q29" s="108" t="str">
        <f>IF(ISERROR(発注情報!AA254)=TRUE,"",IF(OR(発注情報!AA254="",発注情報!AA254=0),"",発注情報!AA254))</f>
        <v/>
      </c>
      <c r="R29" s="193" t="str">
        <f>IF(ISERROR(発注情報!AB254)=TRUE,"",IF(OR(発注情報!AB254="",発注情報!AB254=0),"",発注情報!AB254))</f>
        <v/>
      </c>
      <c r="S29" s="108" t="str">
        <f>IF(ISERROR(発注情報!AC254)=TRUE,"",IF(OR(発注情報!AC254="",発注情報!AC254=0),"",発注情報!AC254))</f>
        <v/>
      </c>
      <c r="T29" s="193" t="str">
        <f>IF(ISERROR(発注情報!AD254)=TRUE,"",IF(OR(発注情報!AD254="",発注情報!AD254=0),"",発注情報!AD254))</f>
        <v/>
      </c>
      <c r="U29" s="108" t="str">
        <f>IF(ISERROR(発注情報!AE254)=TRUE,"",IF(OR(発注情報!AE254="",発注情報!AE254=0),"",発注情報!AE254))</f>
        <v/>
      </c>
      <c r="V29" s="193" t="str">
        <f>IF(ISERROR(発注情報!AF254)=TRUE,"",IF(OR(発注情報!AF254="",発注情報!AF254=0),"",発注情報!AF254))</f>
        <v/>
      </c>
      <c r="W29" s="108" t="str">
        <f>IF(ISERROR(発注情報!AG254)=TRUE,"",IF(OR(発注情報!AG254="",発注情報!AG254=0),"",発注情報!AG254))</f>
        <v/>
      </c>
      <c r="X29" s="193" t="str">
        <f>IF(ISERROR(発注情報!AH254)=TRUE,"",IF(OR(発注情報!AH254="",発注情報!AH254=0),"",発注情報!AH254))</f>
        <v/>
      </c>
      <c r="Y29" s="108" t="str">
        <f>IF(ISERROR(発注情報!AI254)=TRUE,"",IF(OR(発注情報!AI254="",発注情報!AI254=0),"",発注情報!AI254))</f>
        <v/>
      </c>
      <c r="Z29" s="193" t="str">
        <f>IF(ISERROR(発注情報!AJ254)=TRUE,"",IF(OR(発注情報!AJ254="",発注情報!AJ254=0),"",発注情報!AJ254))</f>
        <v/>
      </c>
      <c r="AA29" s="108" t="str">
        <f>IF(ISERROR(発注情報!AK254)=TRUE,"",IF(OR(発注情報!AK254="",発注情報!AK254=0),"",発注情報!AK254))</f>
        <v/>
      </c>
      <c r="AB29" s="193" t="str">
        <f>IF(ISERROR(発注情報!AL254)=TRUE,"",IF(OR(発注情報!AL254="",発注情報!AL254=0),"",発注情報!AL254))</f>
        <v/>
      </c>
      <c r="AC29" s="108" t="str">
        <f>IF(ISERROR(発注情報!AM254)=TRUE,"",IF(OR(発注情報!AM254="",発注情報!AM254=0),"",発注情報!AM254))</f>
        <v/>
      </c>
      <c r="AD29" s="193" t="str">
        <f>IF(ISERROR(発注情報!AN254)=TRUE,"",IF(OR(発注情報!AN254="",発注情報!AN254=0),"",発注情報!AN254))</f>
        <v/>
      </c>
      <c r="AE29" s="108" t="str">
        <f>IF(ISERROR(発注情報!AO254)=TRUE,"",IF(OR(発注情報!AO254="",発注情報!AO254=0),"",発注情報!AO254))</f>
        <v/>
      </c>
      <c r="AF29" s="193" t="str">
        <f>IF(ISERROR(発注情報!AP254)=TRUE,"",IF(OR(発注情報!AP254="",発注情報!AP254=0),"",発注情報!AP254))</f>
        <v/>
      </c>
      <c r="AG29" s="108" t="str">
        <f>IF(ISERROR(発注情報!AQ254)=TRUE,"",IF(OR(発注情報!AQ254="",発注情報!AQ254=0),"",発注情報!AQ254))</f>
        <v/>
      </c>
      <c r="AH29" s="191" t="str">
        <f>IF(ISERROR(発注情報!AR254)=TRUE,"",IF(OR(発注情報!AR254="",発注情報!AR254=0),"",発注情報!AR254))</f>
        <v/>
      </c>
      <c r="AI29" s="192" t="str">
        <f>IF(ISERROR(発注情報!AS254)=TRUE,"",IF(OR(発注情報!AS254="",発注情報!AS254=0),"",発注情報!AS254))</f>
        <v/>
      </c>
    </row>
    <row r="30" spans="1:38" ht="18.75" customHeight="1" x14ac:dyDescent="0.15">
      <c r="A30" s="194"/>
      <c r="B30" s="198" t="s">
        <v>304</v>
      </c>
      <c r="C30" s="195"/>
      <c r="D30" s="283"/>
      <c r="E30" s="282" t="str">
        <f>IF(ISERROR(発注情報!O156)=TRUE,"",IF(OR(発注情報!O156="",発注情報!O156=0),"",発注情報!O156))</f>
        <v/>
      </c>
      <c r="F30" s="282" t="str">
        <f>IF(ISERROR(発注情報!P156)=TRUE,"",IF(OR(発注情報!P156="",発注情報!P156=0),"",発注情報!P156))</f>
        <v/>
      </c>
      <c r="G30" s="282" t="str">
        <f>IF(ISERROR(発注情報!Q156)=TRUE,"",IF(OR(発注情報!Q156="",発注情報!Q156=0),"",発注情報!Q156))</f>
        <v/>
      </c>
      <c r="H30" s="808" t="str">
        <f>IF(仕様書作成!J71="L",$AK$30,IF(仕様書作成!J71="B",$AL$30,""))</f>
        <v/>
      </c>
      <c r="I30" s="779"/>
      <c r="J30" s="199" t="str">
        <f>IF(仕様書作成!K69="","",仕様書作成!K69)</f>
        <v/>
      </c>
      <c r="K30" s="200" t="str">
        <f>IF(仕様書作成!L69="","",仕様書作成!L69)</f>
        <v/>
      </c>
      <c r="L30" s="199" t="str">
        <f>IF(仕様書作成!M69="","",仕様書作成!M69)</f>
        <v/>
      </c>
      <c r="M30" s="200" t="str">
        <f>IF(仕様書作成!N69="","",仕様書作成!N69)</f>
        <v/>
      </c>
      <c r="N30" s="199" t="str">
        <f>IF(仕様書作成!O69="","",仕様書作成!O69)</f>
        <v/>
      </c>
      <c r="O30" s="200" t="str">
        <f>IF(仕様書作成!P69="","",仕様書作成!P69)</f>
        <v/>
      </c>
      <c r="P30" s="199" t="str">
        <f>IF(仕様書作成!Q69="","",仕様書作成!Q69)</f>
        <v/>
      </c>
      <c r="Q30" s="200" t="str">
        <f>IF(仕様書作成!R69="","",仕様書作成!R69)</f>
        <v/>
      </c>
      <c r="R30" s="199" t="str">
        <f>IF(仕様書作成!S69="","",仕様書作成!S69)</f>
        <v/>
      </c>
      <c r="S30" s="200" t="str">
        <f>IF(仕様書作成!T69="","",仕様書作成!T69)</f>
        <v/>
      </c>
      <c r="T30" s="199" t="str">
        <f>IF(仕様書作成!U69="","",仕様書作成!U69)</f>
        <v/>
      </c>
      <c r="U30" s="200" t="str">
        <f>IF(仕様書作成!V69="","",仕様書作成!V69)</f>
        <v/>
      </c>
      <c r="V30" s="199" t="str">
        <f>IF(仕様書作成!W69="","",仕様書作成!W69)</f>
        <v/>
      </c>
      <c r="W30" s="200" t="str">
        <f>IF(仕様書作成!X69="","",仕様書作成!X69)</f>
        <v/>
      </c>
      <c r="X30" s="199" t="str">
        <f>IF(仕様書作成!Y69="","",仕様書作成!Y69)</f>
        <v/>
      </c>
      <c r="Y30" s="200" t="str">
        <f>IF(仕様書作成!Z69="","",仕様書作成!Z69)</f>
        <v/>
      </c>
      <c r="Z30" s="199" t="str">
        <f>IF(仕様書作成!AA69="","",仕様書作成!AA69)</f>
        <v/>
      </c>
      <c r="AA30" s="200" t="str">
        <f>IF(仕様書作成!AB69="","",仕様書作成!AB69)</f>
        <v/>
      </c>
      <c r="AB30" s="199" t="str">
        <f>IF(仕様書作成!AC69="","",仕様書作成!AC69)</f>
        <v/>
      </c>
      <c r="AC30" s="200" t="str">
        <f>IF(仕様書作成!AD69="","",仕様書作成!AD69)</f>
        <v/>
      </c>
      <c r="AD30" s="199" t="str">
        <f>IF(仕様書作成!AE69="","",仕様書作成!AE69)</f>
        <v/>
      </c>
      <c r="AE30" s="200" t="str">
        <f>IF(仕様書作成!AF69="","",仕様書作成!AF69)</f>
        <v/>
      </c>
      <c r="AF30" s="199" t="str">
        <f>IF(仕様書作成!AG69="","",仕様書作成!AG69)</f>
        <v/>
      </c>
      <c r="AG30" s="200" t="str">
        <f>IF(仕様書作成!AH69="","",仕様書作成!AH69)</f>
        <v/>
      </c>
      <c r="AH30" s="778" t="str">
        <f>IF(仕様書作成!AI71="L",$AK$30,IF(仕様書作成!AI71="B",$AL$30,""))</f>
        <v/>
      </c>
      <c r="AI30" s="779"/>
      <c r="AK30" s="286" t="s">
        <v>16</v>
      </c>
      <c r="AL30" s="286" t="s">
        <v>17</v>
      </c>
    </row>
    <row r="31" spans="1:38" ht="18.75" customHeight="1" x14ac:dyDescent="0.15">
      <c r="A31" s="194"/>
      <c r="B31" s="198" t="s">
        <v>305</v>
      </c>
      <c r="C31" s="195"/>
      <c r="D31" s="283"/>
      <c r="E31" s="282" t="str">
        <f>IF(ISERROR(発注情報!O157)=TRUE,"",IF(OR(発注情報!O157="",発注情報!O157=0),"",発注情報!O157))</f>
        <v/>
      </c>
      <c r="F31" s="282" t="str">
        <f>IF(ISERROR(発注情報!P157)=TRUE,"",IF(OR(発注情報!P157="",発注情報!P157=0),"",発注情報!P157))</f>
        <v/>
      </c>
      <c r="G31" s="282" t="str">
        <f>IF(ISERROR(発注情報!Q157)=TRUE,"",IF(OR(発注情報!Q157="",発注情報!Q157=0),"",発注情報!Q157))</f>
        <v/>
      </c>
      <c r="H31" s="201"/>
      <c r="I31" s="197"/>
      <c r="J31" s="199" t="str">
        <f>IF(仕様書作成!K37="","",仕様書作成!K37)</f>
        <v/>
      </c>
      <c r="K31" s="200" t="str">
        <f>IF(仕様書作成!L37="","",仕様書作成!L37)</f>
        <v/>
      </c>
      <c r="L31" s="199" t="str">
        <f>IF(仕様書作成!M37="","",仕様書作成!M37)</f>
        <v/>
      </c>
      <c r="M31" s="200" t="str">
        <f>IF(仕様書作成!N37="","",仕様書作成!N37)</f>
        <v/>
      </c>
      <c r="N31" s="199" t="str">
        <f>IF(仕様書作成!O37="","",仕様書作成!O37)</f>
        <v/>
      </c>
      <c r="O31" s="200" t="str">
        <f>IF(仕様書作成!P37="","",仕様書作成!P37)</f>
        <v/>
      </c>
      <c r="P31" s="199" t="str">
        <f>IF(仕様書作成!Q37="","",仕様書作成!Q37)</f>
        <v/>
      </c>
      <c r="Q31" s="200" t="str">
        <f>IF(仕様書作成!R37="","",仕様書作成!R37)</f>
        <v/>
      </c>
      <c r="R31" s="199" t="str">
        <f>IF(仕様書作成!S37="","",仕様書作成!S37)</f>
        <v/>
      </c>
      <c r="S31" s="200" t="str">
        <f>IF(仕様書作成!T37="","",仕様書作成!T37)</f>
        <v/>
      </c>
      <c r="T31" s="199" t="str">
        <f>IF(仕様書作成!U37="","",仕様書作成!U37)</f>
        <v/>
      </c>
      <c r="U31" s="200" t="str">
        <f>IF(仕様書作成!V37="","",仕様書作成!V37)</f>
        <v/>
      </c>
      <c r="V31" s="199" t="str">
        <f>IF(仕様書作成!W37="","",仕様書作成!W37)</f>
        <v/>
      </c>
      <c r="W31" s="200" t="str">
        <f>IF(仕様書作成!X37="","",仕様書作成!X37)</f>
        <v/>
      </c>
      <c r="X31" s="199" t="str">
        <f>IF(仕様書作成!Y37="","",仕様書作成!Y37)</f>
        <v/>
      </c>
      <c r="Y31" s="200" t="str">
        <f>IF(仕様書作成!Z37="","",仕様書作成!Z37)</f>
        <v/>
      </c>
      <c r="Z31" s="199" t="str">
        <f>IF(仕様書作成!AA37="","",仕様書作成!AA37)</f>
        <v/>
      </c>
      <c r="AA31" s="200" t="str">
        <f>IF(仕様書作成!AB37="","",仕様書作成!AB37)</f>
        <v/>
      </c>
      <c r="AB31" s="199" t="str">
        <f>IF(仕様書作成!AC37="","",仕様書作成!AC37)</f>
        <v/>
      </c>
      <c r="AC31" s="200" t="str">
        <f>IF(仕様書作成!AD37="","",仕様書作成!AD37)</f>
        <v/>
      </c>
      <c r="AD31" s="199" t="str">
        <f>IF(仕様書作成!AE37="","",仕様書作成!AE37)</f>
        <v/>
      </c>
      <c r="AE31" s="200" t="str">
        <f>IF(仕様書作成!AF37="","",仕様書作成!AF37)</f>
        <v/>
      </c>
      <c r="AF31" s="199" t="str">
        <f>IF(仕様書作成!AG37="","",仕様書作成!AG37)</f>
        <v/>
      </c>
      <c r="AG31" s="200" t="str">
        <f>IF(仕様書作成!AH37="","",仕様書作成!AH37)</f>
        <v/>
      </c>
      <c r="AH31" s="201"/>
      <c r="AI31" s="192"/>
    </row>
    <row r="32" spans="1:38" ht="14.25" customHeight="1" x14ac:dyDescent="0.15">
      <c r="A32" s="194"/>
      <c r="B32" s="202" t="s">
        <v>303</v>
      </c>
      <c r="C32" s="195"/>
      <c r="D32" s="283"/>
      <c r="E32" s="282" t="str">
        <f>IF(ISERROR(発注情報!O158)=TRUE,"",IF(OR(発注情報!O158="",発注情報!O158=0),"",発注情報!O158))</f>
        <v/>
      </c>
      <c r="F32" s="282" t="str">
        <f>IF(ISERROR(発注情報!P158)=TRUE,"",IF(OR(発注情報!P158="",発注情報!P158=0),"",発注情報!P158))</f>
        <v/>
      </c>
      <c r="G32" s="282" t="str">
        <f>IF(ISERROR(発注情報!Q158)=TRUE,"",IF(OR(発注情報!Q158="",発注情報!Q158=0),"",発注情報!Q158))</f>
        <v/>
      </c>
      <c r="H32" s="616" t="s">
        <v>18</v>
      </c>
      <c r="I32" s="617"/>
      <c r="J32" s="203">
        <v>1</v>
      </c>
      <c r="K32" s="204">
        <v>2</v>
      </c>
      <c r="L32" s="203">
        <v>3</v>
      </c>
      <c r="M32" s="204">
        <v>4</v>
      </c>
      <c r="N32" s="203">
        <v>5</v>
      </c>
      <c r="O32" s="204">
        <v>6</v>
      </c>
      <c r="P32" s="203">
        <v>7</v>
      </c>
      <c r="Q32" s="204">
        <v>8</v>
      </c>
      <c r="R32" s="203">
        <v>9</v>
      </c>
      <c r="S32" s="204">
        <v>10</v>
      </c>
      <c r="T32" s="203">
        <v>11</v>
      </c>
      <c r="U32" s="204">
        <v>12</v>
      </c>
      <c r="V32" s="203">
        <v>13</v>
      </c>
      <c r="W32" s="204">
        <v>14</v>
      </c>
      <c r="X32" s="203">
        <v>15</v>
      </c>
      <c r="Y32" s="204">
        <v>16</v>
      </c>
      <c r="Z32" s="203">
        <v>17</v>
      </c>
      <c r="AA32" s="204">
        <v>18</v>
      </c>
      <c r="AB32" s="203">
        <v>19</v>
      </c>
      <c r="AC32" s="204">
        <v>20</v>
      </c>
      <c r="AD32" s="203">
        <v>21</v>
      </c>
      <c r="AE32" s="204">
        <v>22</v>
      </c>
      <c r="AF32" s="203">
        <v>23</v>
      </c>
      <c r="AG32" s="204">
        <v>24</v>
      </c>
      <c r="AH32" s="615" t="s">
        <v>15</v>
      </c>
      <c r="AI32" s="617"/>
    </row>
    <row r="33" spans="1:75" ht="18.75" customHeight="1" x14ac:dyDescent="0.15">
      <c r="B33" s="95" t="str">
        <f>IF(B36&lt;&gt;"",$AD$33,"")</f>
        <v/>
      </c>
      <c r="H33" s="215"/>
      <c r="I33" s="215"/>
      <c r="J33" s="229" t="str">
        <f>IF(OR(COUNTIF(J7:AG29,"A'")&gt;0,COUNTIF(J7:AG29,"B'")&gt;0,COUNTIF(J7:AG29,"A'B'")&gt;0,COUNTIF(J36:AG47,"A'")&gt;0,COUNTIF(J36:AG47,"B'")&gt;0,COUNTIF(J36:AG47,"A'B'")&gt;0),"A'＝上配管形バルブAポート、B'＝上配管形バルブBポート","")</f>
        <v/>
      </c>
      <c r="K33" s="215"/>
      <c r="L33" s="215"/>
      <c r="M33" s="215"/>
      <c r="N33" s="215"/>
      <c r="O33" s="215"/>
      <c r="P33" s="215"/>
      <c r="Q33" s="215"/>
      <c r="R33" s="215"/>
      <c r="S33" s="215"/>
      <c r="T33" s="215"/>
      <c r="U33" s="215"/>
      <c r="V33" s="215"/>
      <c r="W33" s="215"/>
      <c r="X33" s="215"/>
      <c r="Y33" s="215"/>
      <c r="Z33" s="215"/>
      <c r="AA33" s="215"/>
      <c r="AB33" s="215"/>
      <c r="AC33" s="117" t="str">
        <f>$AL$33</f>
        <v>前ページ有り</v>
      </c>
      <c r="AD33" s="117" t="str">
        <f>$AM$33</f>
        <v>続きあり</v>
      </c>
      <c r="AE33" s="213" t="s">
        <v>19</v>
      </c>
      <c r="AF33" s="214" t="s">
        <v>20</v>
      </c>
      <c r="AG33" s="215"/>
      <c r="AH33" s="807" t="str">
        <f>IF(B33="","",$AE$33)</f>
        <v/>
      </c>
      <c r="AI33" s="807"/>
      <c r="AK33" s="286" t="s">
        <v>21</v>
      </c>
      <c r="AL33" s="286" t="s">
        <v>22</v>
      </c>
      <c r="AM33" s="286" t="s">
        <v>23</v>
      </c>
    </row>
    <row r="34" spans="1:75" ht="24.75" customHeight="1" x14ac:dyDescent="0.15">
      <c r="B34" s="95" t="str">
        <f>IF(B36&lt;&gt;"",$AC$33,"")</f>
        <v/>
      </c>
      <c r="H34" s="215"/>
      <c r="I34" s="215"/>
      <c r="J34" s="229"/>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row>
    <row r="35" spans="1:75" s="12" customFormat="1" ht="15.75" customHeight="1" x14ac:dyDescent="0.15">
      <c r="A35" s="178"/>
      <c r="B35" s="178"/>
      <c r="C35" s="176" t="str">
        <f t="shared" ref="C35:H35" si="0">IF($B$33&lt;&gt;"",C5,"")</f>
        <v/>
      </c>
      <c r="D35" s="176" t="str">
        <f t="shared" si="0"/>
        <v/>
      </c>
      <c r="E35" s="178" t="str">
        <f t="shared" si="0"/>
        <v/>
      </c>
      <c r="F35" s="178" t="str">
        <f t="shared" si="0"/>
        <v/>
      </c>
      <c r="G35" s="178" t="str">
        <f t="shared" si="0"/>
        <v/>
      </c>
      <c r="H35" s="791" t="str">
        <f t="shared" si="0"/>
        <v/>
      </c>
      <c r="I35" s="791"/>
      <c r="J35" s="177" t="str">
        <f t="shared" ref="J35:AH35" si="1">IF($B$33&lt;&gt;"",J5,"")</f>
        <v/>
      </c>
      <c r="K35" s="177" t="str">
        <f t="shared" si="1"/>
        <v/>
      </c>
      <c r="L35" s="177" t="str">
        <f t="shared" si="1"/>
        <v/>
      </c>
      <c r="M35" s="177" t="str">
        <f t="shared" si="1"/>
        <v/>
      </c>
      <c r="N35" s="177" t="str">
        <f t="shared" si="1"/>
        <v/>
      </c>
      <c r="O35" s="177" t="str">
        <f t="shared" si="1"/>
        <v/>
      </c>
      <c r="P35" s="177" t="str">
        <f t="shared" si="1"/>
        <v/>
      </c>
      <c r="Q35" s="177" t="str">
        <f t="shared" si="1"/>
        <v/>
      </c>
      <c r="R35" s="177" t="str">
        <f t="shared" si="1"/>
        <v/>
      </c>
      <c r="S35" s="177" t="str">
        <f t="shared" si="1"/>
        <v/>
      </c>
      <c r="T35" s="177" t="str">
        <f t="shared" si="1"/>
        <v/>
      </c>
      <c r="U35" s="177" t="str">
        <f t="shared" si="1"/>
        <v/>
      </c>
      <c r="V35" s="177" t="str">
        <f t="shared" si="1"/>
        <v/>
      </c>
      <c r="W35" s="177" t="str">
        <f t="shared" si="1"/>
        <v/>
      </c>
      <c r="X35" s="177" t="str">
        <f t="shared" si="1"/>
        <v/>
      </c>
      <c r="Y35" s="177" t="str">
        <f t="shared" si="1"/>
        <v/>
      </c>
      <c r="Z35" s="177" t="str">
        <f t="shared" si="1"/>
        <v/>
      </c>
      <c r="AA35" s="177" t="str">
        <f t="shared" si="1"/>
        <v/>
      </c>
      <c r="AB35" s="177" t="str">
        <f t="shared" si="1"/>
        <v/>
      </c>
      <c r="AC35" s="177" t="str">
        <f t="shared" si="1"/>
        <v/>
      </c>
      <c r="AD35" s="177" t="str">
        <f t="shared" si="1"/>
        <v/>
      </c>
      <c r="AE35" s="177" t="str">
        <f t="shared" si="1"/>
        <v/>
      </c>
      <c r="AF35" s="177" t="str">
        <f t="shared" si="1"/>
        <v/>
      </c>
      <c r="AG35" s="177" t="str">
        <f t="shared" si="1"/>
        <v/>
      </c>
      <c r="AH35" s="791" t="str">
        <f t="shared" si="1"/>
        <v/>
      </c>
      <c r="AI35" s="791"/>
      <c r="AJ35" s="99"/>
      <c r="AK35" s="372"/>
      <c r="AL35" s="372"/>
      <c r="AM35" s="372"/>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78" t="str">
        <f>IF(B36&lt;&gt;"",25,"")</f>
        <v/>
      </c>
      <c r="B36" s="184" t="str">
        <f>IF(ISERROR(発注情報!L255)=TRUE,"",IF(OR(発注情報!L255="",発注情報!L255=0),"",IF(発注情報!K255=発注情報!$K$80,発注情報!L255&amp;" (SUP.)",IF(発注情報!K255=発注情報!$K$81,発注情報!L255&amp;" (EXH.)",発注情報!L255))))</f>
        <v/>
      </c>
      <c r="C36" s="180" t="str">
        <f>IF(ISERROR(発注情報!M255)=TRUE,"",IF(OR(発注情報!M255="",発注情報!M255=0),"",発注情報!M255))</f>
        <v/>
      </c>
      <c r="D36" s="180" t="str">
        <f>IF(C36="","",C36*発注情報!$D$2)</f>
        <v/>
      </c>
      <c r="E36" s="295" t="str">
        <f>IF(ISERROR(発注情報!O255)=TRUE,"",IF(OR(発注情報!O255="",発注情報!O255=0),"",発注情報!O255))</f>
        <v/>
      </c>
      <c r="F36" s="295" t="str">
        <f>IF(ISERROR(発注情報!P255)=TRUE,"",IF(OR(発注情報!P255="",発注情報!P255=0),"",発注情報!P255))</f>
        <v/>
      </c>
      <c r="G36" s="295" t="str">
        <f>IF(ISERROR(発注情報!Q255)=TRUE,"",IF(OR(発注情報!Q255="",発注情報!Q255=0),"",発注情報!Q255))</f>
        <v/>
      </c>
      <c r="H36" s="196" t="str">
        <f>IF(ISERROR(発注情報!R255)=TRUE,"",IF(OR(発注情報!R255="",発注情報!R255=0),"",発注情報!R255))</f>
        <v/>
      </c>
      <c r="I36" s="192" t="str">
        <f>IF(ISERROR(発注情報!S255)=TRUE,"",IF(OR(発注情報!S255="",発注情報!S255=0),"",発注情報!S255))</f>
        <v/>
      </c>
      <c r="J36" s="193" t="str">
        <f>IF(ISERROR(発注情報!T255)=TRUE,"",IF(OR(発注情報!T255="",発注情報!T255=0),"",発注情報!T255))</f>
        <v/>
      </c>
      <c r="K36" s="193" t="str">
        <f>IF(ISERROR(発注情報!U255)=TRUE,"",IF(OR(発注情報!U255="",発注情報!U255=0),"",発注情報!U255))</f>
        <v/>
      </c>
      <c r="L36" s="193" t="str">
        <f>IF(ISERROR(発注情報!V255)=TRUE,"",IF(OR(発注情報!V255="",発注情報!V255=0),"",発注情報!V255))</f>
        <v/>
      </c>
      <c r="M36" s="193" t="str">
        <f>IF(ISERROR(発注情報!W255)=TRUE,"",IF(OR(発注情報!W255="",発注情報!W255=0),"",発注情報!W255))</f>
        <v/>
      </c>
      <c r="N36" s="193" t="str">
        <f>IF(ISERROR(発注情報!X255)=TRUE,"",IF(OR(発注情報!X255="",発注情報!X255=0),"",発注情報!X255))</f>
        <v/>
      </c>
      <c r="O36" s="193" t="str">
        <f>IF(ISERROR(発注情報!Y255)=TRUE,"",IF(OR(発注情報!Y255="",発注情報!Y255=0),"",発注情報!Y255))</f>
        <v/>
      </c>
      <c r="P36" s="193" t="str">
        <f>IF(ISERROR(発注情報!Z255)=TRUE,"",IF(OR(発注情報!Z255="",発注情報!Z255=0),"",発注情報!Z255))</f>
        <v/>
      </c>
      <c r="Q36" s="193" t="str">
        <f>IF(ISERROR(発注情報!AA255)=TRUE,"",IF(OR(発注情報!AA255="",発注情報!AA255=0),"",発注情報!AA255))</f>
        <v/>
      </c>
      <c r="R36" s="193" t="str">
        <f>IF(ISERROR(発注情報!AB255)=TRUE,"",IF(OR(発注情報!AB255="",発注情報!AB255=0),"",発注情報!AB255))</f>
        <v/>
      </c>
      <c r="S36" s="193" t="str">
        <f>IF(ISERROR(発注情報!AC255)=TRUE,"",IF(OR(発注情報!AC255="",発注情報!AC255=0),"",発注情報!AC255))</f>
        <v/>
      </c>
      <c r="T36" s="193" t="str">
        <f>IF(ISERROR(発注情報!AD255)=TRUE,"",IF(OR(発注情報!AD255="",発注情報!AD255=0),"",発注情報!AD255))</f>
        <v/>
      </c>
      <c r="U36" s="193" t="str">
        <f>IF(ISERROR(発注情報!AE255)=TRUE,"",IF(OR(発注情報!AE255="",発注情報!AE255=0),"",発注情報!AE255))</f>
        <v/>
      </c>
      <c r="V36" s="193" t="str">
        <f>IF(ISERROR(発注情報!AF255)=TRUE,"",IF(OR(発注情報!AF255="",発注情報!AF255=0),"",発注情報!AF255))</f>
        <v/>
      </c>
      <c r="W36" s="193" t="str">
        <f>IF(ISERROR(発注情報!AG255)=TRUE,"",IF(OR(発注情報!AG255="",発注情報!AG255=0),"",発注情報!AG255))</f>
        <v/>
      </c>
      <c r="X36" s="193" t="str">
        <f>IF(ISERROR(発注情報!AH255)=TRUE,"",IF(OR(発注情報!AH255="",発注情報!AH255=0),"",発注情報!AH255))</f>
        <v/>
      </c>
      <c r="Y36" s="193" t="str">
        <f>IF(ISERROR(発注情報!AI255)=TRUE,"",IF(OR(発注情報!AI255="",発注情報!AI255=0),"",発注情報!AI255))</f>
        <v/>
      </c>
      <c r="Z36" s="193" t="str">
        <f>IF(ISERROR(発注情報!AJ255)=TRUE,"",IF(OR(発注情報!AJ255="",発注情報!AJ255=0),"",発注情報!AJ255))</f>
        <v/>
      </c>
      <c r="AA36" s="193" t="str">
        <f>IF(ISERROR(発注情報!AK255)=TRUE,"",IF(OR(発注情報!AK255="",発注情報!AK255=0),"",発注情報!AK255))</f>
        <v/>
      </c>
      <c r="AB36" s="193" t="str">
        <f>IF(ISERROR(発注情報!AL255)=TRUE,"",IF(OR(発注情報!AL255="",発注情報!AL255=0),"",発注情報!AL255))</f>
        <v/>
      </c>
      <c r="AC36" s="193" t="str">
        <f>IF(ISERROR(発注情報!AM255)=TRUE,"",IF(OR(発注情報!AM255="",発注情報!AM255=0),"",発注情報!AM255))</f>
        <v/>
      </c>
      <c r="AD36" s="193" t="str">
        <f>IF(ISERROR(発注情報!AN255)=TRUE,"",IF(OR(発注情報!AN255="",発注情報!AN255=0),"",発注情報!AN255))</f>
        <v/>
      </c>
      <c r="AE36" s="193" t="str">
        <f>IF(ISERROR(発注情報!AO255)=TRUE,"",IF(OR(発注情報!AO255="",発注情報!AO255=0),"",発注情報!AO255))</f>
        <v/>
      </c>
      <c r="AF36" s="193" t="str">
        <f>IF(ISERROR(発注情報!AP255)=TRUE,"",IF(OR(発注情報!AP255="",発注情報!AP255=0),"",発注情報!AP255))</f>
        <v/>
      </c>
      <c r="AG36" s="193" t="str">
        <f>IF(ISERROR(発注情報!AQ255)=TRUE,"",IF(OR(発注情報!AQ255="",発注情報!AQ255=0),"",発注情報!AQ255))</f>
        <v/>
      </c>
      <c r="AH36" s="196" t="str">
        <f>IF(ISERROR(発注情報!AR255)=TRUE,"",IF(OR(発注情報!AR255="",発注情報!AR255=0),"",発注情報!AR255))</f>
        <v/>
      </c>
      <c r="AI36" s="192" t="str">
        <f>IF(ISERROR(発注情報!AS255)=TRUE,"",IF(OR(発注情報!AS255="",発注情報!AS255=0),"",発注情報!AS255))</f>
        <v/>
      </c>
      <c r="AK36" s="372"/>
      <c r="AM36" s="372"/>
      <c r="AO36" s="371"/>
      <c r="AQ36" s="371"/>
      <c r="AS36" s="371"/>
      <c r="AU36" s="371"/>
      <c r="AW36" s="371"/>
      <c r="AY36" s="371"/>
      <c r="BA36" s="371"/>
      <c r="BC36" s="371"/>
      <c r="BE36" s="371"/>
    </row>
    <row r="37" spans="1:75" ht="18.75" customHeight="1" x14ac:dyDescent="0.15">
      <c r="A37" s="178" t="str">
        <f>IF(B37&lt;&gt;"",A36+1,"")</f>
        <v/>
      </c>
      <c r="B37" s="184" t="str">
        <f>IF(ISERROR(発注情報!L256)=TRUE,"",IF(OR(発注情報!L256="",発注情報!L256=0),"",IF(発注情報!K256=発注情報!$K$80,発注情報!L256&amp;" (SUP.)",IF(発注情報!K256=発注情報!$K$81,発注情報!L256&amp;" (EXH.)",発注情報!L256))))</f>
        <v/>
      </c>
      <c r="C37" s="180" t="str">
        <f>IF(ISERROR(発注情報!M256)=TRUE,"",IF(OR(発注情報!M256="",発注情報!M256=0),"",発注情報!M256))</f>
        <v/>
      </c>
      <c r="D37" s="180" t="str">
        <f>IF(C37="","",C37*発注情報!$D$2)</f>
        <v/>
      </c>
      <c r="E37" s="295" t="str">
        <f>IF(ISERROR(発注情報!O256)=TRUE,"",IF(OR(発注情報!O256="",発注情報!O256=0),"",発注情報!O256))</f>
        <v/>
      </c>
      <c r="F37" s="295" t="str">
        <f>IF(ISERROR(発注情報!P256)=TRUE,"",IF(OR(発注情報!P256="",発注情報!P256=0),"",発注情報!P256))</f>
        <v/>
      </c>
      <c r="G37" s="295" t="str">
        <f>IF(ISERROR(発注情報!Q256)=TRUE,"",IF(OR(発注情報!Q256="",発注情報!Q256=0),"",発注情報!Q256))</f>
        <v/>
      </c>
      <c r="H37" s="196" t="str">
        <f>IF(ISERROR(発注情報!R256)=TRUE,"",IF(OR(発注情報!R256="",発注情報!R256=0),"",発注情報!R256))</f>
        <v/>
      </c>
      <c r="I37" s="192" t="str">
        <f>IF(ISERROR(発注情報!S256)=TRUE,"",IF(OR(発注情報!S256="",発注情報!S256=0),"",発注情報!S256))</f>
        <v/>
      </c>
      <c r="J37" s="193" t="str">
        <f>IF(ISERROR(発注情報!T256)=TRUE,"",IF(OR(発注情報!T256="",発注情報!T256=0),"",発注情報!T256))</f>
        <v/>
      </c>
      <c r="K37" s="193" t="str">
        <f>IF(ISERROR(発注情報!U256)=TRUE,"",IF(OR(発注情報!U256="",発注情報!U256=0),"",発注情報!U256))</f>
        <v/>
      </c>
      <c r="L37" s="193" t="str">
        <f>IF(ISERROR(発注情報!V256)=TRUE,"",IF(OR(発注情報!V256="",発注情報!V256=0),"",発注情報!V256))</f>
        <v/>
      </c>
      <c r="M37" s="193" t="str">
        <f>IF(ISERROR(発注情報!W256)=TRUE,"",IF(OR(発注情報!W256="",発注情報!W256=0),"",発注情報!W256))</f>
        <v/>
      </c>
      <c r="N37" s="193" t="str">
        <f>IF(ISERROR(発注情報!X256)=TRUE,"",IF(OR(発注情報!X256="",発注情報!X256=0),"",発注情報!X256))</f>
        <v/>
      </c>
      <c r="O37" s="193" t="str">
        <f>IF(ISERROR(発注情報!Y256)=TRUE,"",IF(OR(発注情報!Y256="",発注情報!Y256=0),"",発注情報!Y256))</f>
        <v/>
      </c>
      <c r="P37" s="193" t="str">
        <f>IF(ISERROR(発注情報!Z256)=TRUE,"",IF(OR(発注情報!Z256="",発注情報!Z256=0),"",発注情報!Z256))</f>
        <v/>
      </c>
      <c r="Q37" s="193" t="str">
        <f>IF(ISERROR(発注情報!AA256)=TRUE,"",IF(OR(発注情報!AA256="",発注情報!AA256=0),"",発注情報!AA256))</f>
        <v/>
      </c>
      <c r="R37" s="193" t="str">
        <f>IF(ISERROR(発注情報!AB256)=TRUE,"",IF(OR(発注情報!AB256="",発注情報!AB256=0),"",発注情報!AB256))</f>
        <v/>
      </c>
      <c r="S37" s="193" t="str">
        <f>IF(ISERROR(発注情報!AC256)=TRUE,"",IF(OR(発注情報!AC256="",発注情報!AC256=0),"",発注情報!AC256))</f>
        <v/>
      </c>
      <c r="T37" s="193" t="str">
        <f>IF(ISERROR(発注情報!AD256)=TRUE,"",IF(OR(発注情報!AD256="",発注情報!AD256=0),"",発注情報!AD256))</f>
        <v/>
      </c>
      <c r="U37" s="193" t="str">
        <f>IF(ISERROR(発注情報!AE256)=TRUE,"",IF(OR(発注情報!AE256="",発注情報!AE256=0),"",発注情報!AE256))</f>
        <v/>
      </c>
      <c r="V37" s="193" t="str">
        <f>IF(ISERROR(発注情報!AF256)=TRUE,"",IF(OR(発注情報!AF256="",発注情報!AF256=0),"",発注情報!AF256))</f>
        <v/>
      </c>
      <c r="W37" s="193" t="str">
        <f>IF(ISERROR(発注情報!AG256)=TRUE,"",IF(OR(発注情報!AG256="",発注情報!AG256=0),"",発注情報!AG256))</f>
        <v/>
      </c>
      <c r="X37" s="193" t="str">
        <f>IF(ISERROR(発注情報!AH256)=TRUE,"",IF(OR(発注情報!AH256="",発注情報!AH256=0),"",発注情報!AH256))</f>
        <v/>
      </c>
      <c r="Y37" s="193" t="str">
        <f>IF(ISERROR(発注情報!AI256)=TRUE,"",IF(OR(発注情報!AI256="",発注情報!AI256=0),"",発注情報!AI256))</f>
        <v/>
      </c>
      <c r="Z37" s="193" t="str">
        <f>IF(ISERROR(発注情報!AJ256)=TRUE,"",IF(OR(発注情報!AJ256="",発注情報!AJ256=0),"",発注情報!AJ256))</f>
        <v/>
      </c>
      <c r="AA37" s="193" t="str">
        <f>IF(ISERROR(発注情報!AK256)=TRUE,"",IF(OR(発注情報!AK256="",発注情報!AK256=0),"",発注情報!AK256))</f>
        <v/>
      </c>
      <c r="AB37" s="193" t="str">
        <f>IF(ISERROR(発注情報!AL256)=TRUE,"",IF(OR(発注情報!AL256="",発注情報!AL256=0),"",発注情報!AL256))</f>
        <v/>
      </c>
      <c r="AC37" s="193" t="str">
        <f>IF(ISERROR(発注情報!AM256)=TRUE,"",IF(OR(発注情報!AM256="",発注情報!AM256=0),"",発注情報!AM256))</f>
        <v/>
      </c>
      <c r="AD37" s="193" t="str">
        <f>IF(ISERROR(発注情報!AN256)=TRUE,"",IF(OR(発注情報!AN256="",発注情報!AN256=0),"",発注情報!AN256))</f>
        <v/>
      </c>
      <c r="AE37" s="193" t="str">
        <f>IF(ISERROR(発注情報!AO256)=TRUE,"",IF(OR(発注情報!AO256="",発注情報!AO256=0),"",発注情報!AO256))</f>
        <v/>
      </c>
      <c r="AF37" s="193" t="str">
        <f>IF(ISERROR(発注情報!AP256)=TRUE,"",IF(OR(発注情報!AP256="",発注情報!AP256=0),"",発注情報!AP256))</f>
        <v/>
      </c>
      <c r="AG37" s="193" t="str">
        <f>IF(ISERROR(発注情報!AQ256)=TRUE,"",IF(OR(発注情報!AQ256="",発注情報!AQ256=0),"",発注情報!AQ256))</f>
        <v/>
      </c>
      <c r="AH37" s="196" t="str">
        <f>IF(ISERROR(発注情報!AR256)=TRUE,"",IF(OR(発注情報!AR256="",発注情報!AR256=0),"",発注情報!AR256))</f>
        <v/>
      </c>
      <c r="AI37" s="192" t="str">
        <f>IF(ISERROR(発注情報!AS256)=TRUE,"",IF(OR(発注情報!AS256="",発注情報!AS256=0),"",発注情報!AS256))</f>
        <v/>
      </c>
    </row>
    <row r="38" spans="1:75" ht="18.75" customHeight="1" x14ac:dyDescent="0.15">
      <c r="A38" s="178" t="str">
        <f t="shared" ref="A38:A47" si="2">IF(B38&lt;&gt;"",A37+1,"")</f>
        <v/>
      </c>
      <c r="B38" s="184" t="str">
        <f>IF(ISERROR(発注情報!L257)=TRUE,"",IF(OR(発注情報!L257="",発注情報!L257=0),"",IF(発注情報!K257=発注情報!$K$80,発注情報!L257&amp;" (SUP.)",IF(発注情報!K257=発注情報!$K$81,発注情報!L257&amp;" (EXH.)",発注情報!L257))))</f>
        <v/>
      </c>
      <c r="C38" s="180" t="str">
        <f>IF(ISERROR(発注情報!M257)=TRUE,"",IF(OR(発注情報!M257="",発注情報!M257=0),"",発注情報!M257))</f>
        <v/>
      </c>
      <c r="D38" s="180" t="str">
        <f>IF(C38="","",C38*発注情報!$D$2)</f>
        <v/>
      </c>
      <c r="E38" s="295" t="str">
        <f>IF(ISERROR(発注情報!O257)=TRUE,"",IF(OR(発注情報!O257="",発注情報!O257=0),"",発注情報!O257))</f>
        <v/>
      </c>
      <c r="F38" s="295" t="str">
        <f>IF(ISERROR(発注情報!P257)=TRUE,"",IF(OR(発注情報!P257="",発注情報!P257=0),"",発注情報!P257))</f>
        <v/>
      </c>
      <c r="G38" s="295" t="str">
        <f>IF(ISERROR(発注情報!Q257)=TRUE,"",IF(OR(発注情報!Q257="",発注情報!Q257=0),"",発注情報!Q257))</f>
        <v/>
      </c>
      <c r="H38" s="196" t="str">
        <f>IF(ISERROR(発注情報!R257)=TRUE,"",IF(OR(発注情報!R257="",発注情報!R257=0),"",発注情報!R257))</f>
        <v/>
      </c>
      <c r="I38" s="192" t="str">
        <f>IF(ISERROR(発注情報!S257)=TRUE,"",IF(OR(発注情報!S257="",発注情報!S257=0),"",発注情報!S257))</f>
        <v/>
      </c>
      <c r="J38" s="193" t="str">
        <f>IF(ISERROR(発注情報!T257)=TRUE,"",IF(OR(発注情報!T257="",発注情報!T257=0),"",発注情報!T257))</f>
        <v/>
      </c>
      <c r="K38" s="193" t="str">
        <f>IF(ISERROR(発注情報!U257)=TRUE,"",IF(OR(発注情報!U257="",発注情報!U257=0),"",発注情報!U257))</f>
        <v/>
      </c>
      <c r="L38" s="193" t="str">
        <f>IF(ISERROR(発注情報!V257)=TRUE,"",IF(OR(発注情報!V257="",発注情報!V257=0),"",発注情報!V257))</f>
        <v/>
      </c>
      <c r="M38" s="193" t="str">
        <f>IF(ISERROR(発注情報!W257)=TRUE,"",IF(OR(発注情報!W257="",発注情報!W257=0),"",発注情報!W257))</f>
        <v/>
      </c>
      <c r="N38" s="193" t="str">
        <f>IF(ISERROR(発注情報!X257)=TRUE,"",IF(OR(発注情報!X257="",発注情報!X257=0),"",発注情報!X257))</f>
        <v/>
      </c>
      <c r="O38" s="193" t="str">
        <f>IF(ISERROR(発注情報!Y257)=TRUE,"",IF(OR(発注情報!Y257="",発注情報!Y257=0),"",発注情報!Y257))</f>
        <v/>
      </c>
      <c r="P38" s="193" t="str">
        <f>IF(ISERROR(発注情報!Z257)=TRUE,"",IF(OR(発注情報!Z257="",発注情報!Z257=0),"",発注情報!Z257))</f>
        <v/>
      </c>
      <c r="Q38" s="193" t="str">
        <f>IF(ISERROR(発注情報!AA257)=TRUE,"",IF(OR(発注情報!AA257="",発注情報!AA257=0),"",発注情報!AA257))</f>
        <v/>
      </c>
      <c r="R38" s="193" t="str">
        <f>IF(ISERROR(発注情報!AB257)=TRUE,"",IF(OR(発注情報!AB257="",発注情報!AB257=0),"",発注情報!AB257))</f>
        <v/>
      </c>
      <c r="S38" s="193" t="str">
        <f>IF(ISERROR(発注情報!AC257)=TRUE,"",IF(OR(発注情報!AC257="",発注情報!AC257=0),"",発注情報!AC257))</f>
        <v/>
      </c>
      <c r="T38" s="193" t="str">
        <f>IF(ISERROR(発注情報!AD257)=TRUE,"",IF(OR(発注情報!AD257="",発注情報!AD257=0),"",発注情報!AD257))</f>
        <v/>
      </c>
      <c r="U38" s="193" t="str">
        <f>IF(ISERROR(発注情報!AE257)=TRUE,"",IF(OR(発注情報!AE257="",発注情報!AE257=0),"",発注情報!AE257))</f>
        <v/>
      </c>
      <c r="V38" s="193" t="str">
        <f>IF(ISERROR(発注情報!AF257)=TRUE,"",IF(OR(発注情報!AF257="",発注情報!AF257=0),"",発注情報!AF257))</f>
        <v/>
      </c>
      <c r="W38" s="193" t="str">
        <f>IF(ISERROR(発注情報!AG257)=TRUE,"",IF(OR(発注情報!AG257="",発注情報!AG257=0),"",発注情報!AG257))</f>
        <v/>
      </c>
      <c r="X38" s="193" t="str">
        <f>IF(ISERROR(発注情報!AH257)=TRUE,"",IF(OR(発注情報!AH257="",発注情報!AH257=0),"",発注情報!AH257))</f>
        <v/>
      </c>
      <c r="Y38" s="193" t="str">
        <f>IF(ISERROR(発注情報!AI257)=TRUE,"",IF(OR(発注情報!AI257="",発注情報!AI257=0),"",発注情報!AI257))</f>
        <v/>
      </c>
      <c r="Z38" s="193" t="str">
        <f>IF(ISERROR(発注情報!AJ257)=TRUE,"",IF(OR(発注情報!AJ257="",発注情報!AJ257=0),"",発注情報!AJ257))</f>
        <v/>
      </c>
      <c r="AA38" s="193" t="str">
        <f>IF(ISERROR(発注情報!AK257)=TRUE,"",IF(OR(発注情報!AK257="",発注情報!AK257=0),"",発注情報!AK257))</f>
        <v/>
      </c>
      <c r="AB38" s="193" t="str">
        <f>IF(ISERROR(発注情報!AL257)=TRUE,"",IF(OR(発注情報!AL257="",発注情報!AL257=0),"",発注情報!AL257))</f>
        <v/>
      </c>
      <c r="AC38" s="193" t="str">
        <f>IF(ISERROR(発注情報!AM257)=TRUE,"",IF(OR(発注情報!AM257="",発注情報!AM257=0),"",発注情報!AM257))</f>
        <v/>
      </c>
      <c r="AD38" s="193" t="str">
        <f>IF(ISERROR(発注情報!AN257)=TRUE,"",IF(OR(発注情報!AN257="",発注情報!AN257=0),"",発注情報!AN257))</f>
        <v/>
      </c>
      <c r="AE38" s="193" t="str">
        <f>IF(ISERROR(発注情報!AO257)=TRUE,"",IF(OR(発注情報!AO257="",発注情報!AO257=0),"",発注情報!AO257))</f>
        <v/>
      </c>
      <c r="AF38" s="193" t="str">
        <f>IF(ISERROR(発注情報!AP257)=TRUE,"",IF(OR(発注情報!AP257="",発注情報!AP257=0),"",発注情報!AP257))</f>
        <v/>
      </c>
      <c r="AG38" s="193" t="str">
        <f>IF(ISERROR(発注情報!AQ257)=TRUE,"",IF(OR(発注情報!AQ257="",発注情報!AQ257=0),"",発注情報!AQ257))</f>
        <v/>
      </c>
      <c r="AH38" s="196" t="str">
        <f>IF(ISERROR(発注情報!AR257)=TRUE,"",IF(OR(発注情報!AR257="",発注情報!AR257=0),"",発注情報!AR257))</f>
        <v/>
      </c>
      <c r="AI38" s="192" t="str">
        <f>IF(ISERROR(発注情報!AS257)=TRUE,"",IF(OR(発注情報!AS257="",発注情報!AS257=0),"",発注情報!AS257))</f>
        <v/>
      </c>
    </row>
    <row r="39" spans="1:75" ht="18.75" customHeight="1" x14ac:dyDescent="0.15">
      <c r="A39" s="178" t="str">
        <f t="shared" si="2"/>
        <v/>
      </c>
      <c r="B39" s="184" t="str">
        <f>IF(ISERROR(発注情報!L258)=TRUE,"",IF(OR(発注情報!L258="",発注情報!L258=0),"",IF(発注情報!K258=発注情報!$K$80,発注情報!L258&amp;" (SUP.)",IF(発注情報!K258=発注情報!$K$81,発注情報!L258&amp;" (EXH.)",発注情報!L258))))</f>
        <v/>
      </c>
      <c r="C39" s="180" t="str">
        <f>IF(ISERROR(発注情報!M258)=TRUE,"",IF(OR(発注情報!M258="",発注情報!M258=0),"",発注情報!M258))</f>
        <v/>
      </c>
      <c r="D39" s="180" t="str">
        <f>IF(C39="","",C39*発注情報!$D$2)</f>
        <v/>
      </c>
      <c r="E39" s="295" t="str">
        <f>IF(ISERROR(発注情報!O258)=TRUE,"",IF(OR(発注情報!O258="",発注情報!O258=0),"",発注情報!O258))</f>
        <v/>
      </c>
      <c r="F39" s="295" t="str">
        <f>IF(ISERROR(発注情報!P258)=TRUE,"",IF(OR(発注情報!P258="",発注情報!P258=0),"",発注情報!P258))</f>
        <v/>
      </c>
      <c r="G39" s="295" t="str">
        <f>IF(ISERROR(発注情報!Q258)=TRUE,"",IF(OR(発注情報!Q258="",発注情報!Q258=0),"",発注情報!Q258))</f>
        <v/>
      </c>
      <c r="H39" s="196" t="str">
        <f>IF(ISERROR(発注情報!R258)=TRUE,"",IF(OR(発注情報!R258="",発注情報!R258=0),"",発注情報!R258))</f>
        <v/>
      </c>
      <c r="I39" s="192" t="str">
        <f>IF(ISERROR(発注情報!S258)=TRUE,"",IF(OR(発注情報!S258="",発注情報!S258=0),"",発注情報!S258))</f>
        <v/>
      </c>
      <c r="J39" s="193" t="str">
        <f>IF(ISERROR(発注情報!T258)=TRUE,"",IF(OR(発注情報!T258="",発注情報!T258=0),"",発注情報!T258))</f>
        <v/>
      </c>
      <c r="K39" s="193" t="str">
        <f>IF(ISERROR(発注情報!U258)=TRUE,"",IF(OR(発注情報!U258="",発注情報!U258=0),"",発注情報!U258))</f>
        <v/>
      </c>
      <c r="L39" s="193" t="str">
        <f>IF(ISERROR(発注情報!V258)=TRUE,"",IF(OR(発注情報!V258="",発注情報!V258=0),"",発注情報!V258))</f>
        <v/>
      </c>
      <c r="M39" s="193" t="str">
        <f>IF(ISERROR(発注情報!W258)=TRUE,"",IF(OR(発注情報!W258="",発注情報!W258=0),"",発注情報!W258))</f>
        <v/>
      </c>
      <c r="N39" s="193" t="str">
        <f>IF(ISERROR(発注情報!X258)=TRUE,"",IF(OR(発注情報!X258="",発注情報!X258=0),"",発注情報!X258))</f>
        <v/>
      </c>
      <c r="O39" s="193" t="str">
        <f>IF(ISERROR(発注情報!Y258)=TRUE,"",IF(OR(発注情報!Y258="",発注情報!Y258=0),"",発注情報!Y258))</f>
        <v/>
      </c>
      <c r="P39" s="193" t="str">
        <f>IF(ISERROR(発注情報!Z258)=TRUE,"",IF(OR(発注情報!Z258="",発注情報!Z258=0),"",発注情報!Z258))</f>
        <v/>
      </c>
      <c r="Q39" s="193" t="str">
        <f>IF(ISERROR(発注情報!AA258)=TRUE,"",IF(OR(発注情報!AA258="",発注情報!AA258=0),"",発注情報!AA258))</f>
        <v/>
      </c>
      <c r="R39" s="193" t="str">
        <f>IF(ISERROR(発注情報!AB258)=TRUE,"",IF(OR(発注情報!AB258="",発注情報!AB258=0),"",発注情報!AB258))</f>
        <v/>
      </c>
      <c r="S39" s="193" t="str">
        <f>IF(ISERROR(発注情報!AC258)=TRUE,"",IF(OR(発注情報!AC258="",発注情報!AC258=0),"",発注情報!AC258))</f>
        <v/>
      </c>
      <c r="T39" s="193" t="str">
        <f>IF(ISERROR(発注情報!AD258)=TRUE,"",IF(OR(発注情報!AD258="",発注情報!AD258=0),"",発注情報!AD258))</f>
        <v/>
      </c>
      <c r="U39" s="193" t="str">
        <f>IF(ISERROR(発注情報!AE258)=TRUE,"",IF(OR(発注情報!AE258="",発注情報!AE258=0),"",発注情報!AE258))</f>
        <v/>
      </c>
      <c r="V39" s="193" t="str">
        <f>IF(ISERROR(発注情報!AF258)=TRUE,"",IF(OR(発注情報!AF258="",発注情報!AF258=0),"",発注情報!AF258))</f>
        <v/>
      </c>
      <c r="W39" s="193" t="str">
        <f>IF(ISERROR(発注情報!AG258)=TRUE,"",IF(OR(発注情報!AG258="",発注情報!AG258=0),"",発注情報!AG258))</f>
        <v/>
      </c>
      <c r="X39" s="193" t="str">
        <f>IF(ISERROR(発注情報!AH258)=TRUE,"",IF(OR(発注情報!AH258="",発注情報!AH258=0),"",発注情報!AH258))</f>
        <v/>
      </c>
      <c r="Y39" s="193" t="str">
        <f>IF(ISERROR(発注情報!AI258)=TRUE,"",IF(OR(発注情報!AI258="",発注情報!AI258=0),"",発注情報!AI258))</f>
        <v/>
      </c>
      <c r="Z39" s="193" t="str">
        <f>IF(ISERROR(発注情報!AJ258)=TRUE,"",IF(OR(発注情報!AJ258="",発注情報!AJ258=0),"",発注情報!AJ258))</f>
        <v/>
      </c>
      <c r="AA39" s="193" t="str">
        <f>IF(ISERROR(発注情報!AK258)=TRUE,"",IF(OR(発注情報!AK258="",発注情報!AK258=0),"",発注情報!AK258))</f>
        <v/>
      </c>
      <c r="AB39" s="193" t="str">
        <f>IF(ISERROR(発注情報!AL258)=TRUE,"",IF(OR(発注情報!AL258="",発注情報!AL258=0),"",発注情報!AL258))</f>
        <v/>
      </c>
      <c r="AC39" s="193" t="str">
        <f>IF(ISERROR(発注情報!AM258)=TRUE,"",IF(OR(発注情報!AM258="",発注情報!AM258=0),"",発注情報!AM258))</f>
        <v/>
      </c>
      <c r="AD39" s="193" t="str">
        <f>IF(ISERROR(発注情報!AN258)=TRUE,"",IF(OR(発注情報!AN258="",発注情報!AN258=0),"",発注情報!AN258))</f>
        <v/>
      </c>
      <c r="AE39" s="193" t="str">
        <f>IF(ISERROR(発注情報!AO258)=TRUE,"",IF(OR(発注情報!AO258="",発注情報!AO258=0),"",発注情報!AO258))</f>
        <v/>
      </c>
      <c r="AF39" s="193" t="str">
        <f>IF(ISERROR(発注情報!AP258)=TRUE,"",IF(OR(発注情報!AP258="",発注情報!AP258=0),"",発注情報!AP258))</f>
        <v/>
      </c>
      <c r="AG39" s="193" t="str">
        <f>IF(ISERROR(発注情報!AQ258)=TRUE,"",IF(OR(発注情報!AQ258="",発注情報!AQ258=0),"",発注情報!AQ258))</f>
        <v/>
      </c>
      <c r="AH39" s="196" t="str">
        <f>IF(ISERROR(発注情報!AR258)=TRUE,"",IF(OR(発注情報!AR258="",発注情報!AR258=0),"",発注情報!AR258))</f>
        <v/>
      </c>
      <c r="AI39" s="192" t="str">
        <f>IF(ISERROR(発注情報!AS258)=TRUE,"",IF(OR(発注情報!AS258="",発注情報!AS258=0),"",発注情報!AS258))</f>
        <v/>
      </c>
    </row>
    <row r="40" spans="1:75" ht="18.75" customHeight="1" x14ac:dyDescent="0.15">
      <c r="A40" s="178" t="str">
        <f t="shared" si="2"/>
        <v/>
      </c>
      <c r="B40" s="184" t="str">
        <f>IF(ISERROR(発注情報!L259)=TRUE,"",IF(OR(発注情報!L259="",発注情報!L259=0),"",IF(発注情報!K259=発注情報!$K$80,発注情報!L259&amp;" (SUP.)",IF(発注情報!K259=発注情報!$K$81,発注情報!L259&amp;" (EXH.)",発注情報!L259))))</f>
        <v/>
      </c>
      <c r="C40" s="180" t="str">
        <f>IF(ISERROR(発注情報!M259)=TRUE,"",IF(OR(発注情報!M259="",発注情報!M259=0),"",発注情報!M259))</f>
        <v/>
      </c>
      <c r="D40" s="180" t="str">
        <f>IF(C40="","",C40*発注情報!$D$2)</f>
        <v/>
      </c>
      <c r="E40" s="295" t="str">
        <f>IF(ISERROR(発注情報!O259)=TRUE,"",IF(OR(発注情報!O259="",発注情報!O259=0),"",発注情報!O259))</f>
        <v/>
      </c>
      <c r="F40" s="295" t="str">
        <f>IF(ISERROR(発注情報!P259)=TRUE,"",IF(OR(発注情報!P259="",発注情報!P259=0),"",発注情報!P259))</f>
        <v/>
      </c>
      <c r="G40" s="295" t="str">
        <f>IF(ISERROR(発注情報!Q259)=TRUE,"",IF(OR(発注情報!Q259="",発注情報!Q259=0),"",発注情報!Q259))</f>
        <v/>
      </c>
      <c r="H40" s="196" t="str">
        <f>IF(ISERROR(発注情報!R259)=TRUE,"",IF(OR(発注情報!R259="",発注情報!R259=0),"",発注情報!R259))</f>
        <v/>
      </c>
      <c r="I40" s="192" t="str">
        <f>IF(ISERROR(発注情報!S259)=TRUE,"",IF(OR(発注情報!S259="",発注情報!S259=0),"",発注情報!S259))</f>
        <v/>
      </c>
      <c r="J40" s="193" t="str">
        <f>IF(ISERROR(発注情報!T259)=TRUE,"",IF(OR(発注情報!T259="",発注情報!T259=0),"",発注情報!T259))</f>
        <v/>
      </c>
      <c r="K40" s="193" t="str">
        <f>IF(ISERROR(発注情報!U259)=TRUE,"",IF(OR(発注情報!U259="",発注情報!U259=0),"",発注情報!U259))</f>
        <v/>
      </c>
      <c r="L40" s="193" t="str">
        <f>IF(ISERROR(発注情報!V259)=TRUE,"",IF(OR(発注情報!V259="",発注情報!V259=0),"",発注情報!V259))</f>
        <v/>
      </c>
      <c r="M40" s="193" t="str">
        <f>IF(ISERROR(発注情報!W259)=TRUE,"",IF(OR(発注情報!W259="",発注情報!W259=0),"",発注情報!W259))</f>
        <v/>
      </c>
      <c r="N40" s="193" t="str">
        <f>IF(ISERROR(発注情報!X259)=TRUE,"",IF(OR(発注情報!X259="",発注情報!X259=0),"",発注情報!X259))</f>
        <v/>
      </c>
      <c r="O40" s="193" t="str">
        <f>IF(ISERROR(発注情報!Y259)=TRUE,"",IF(OR(発注情報!Y259="",発注情報!Y259=0),"",発注情報!Y259))</f>
        <v/>
      </c>
      <c r="P40" s="193" t="str">
        <f>IF(ISERROR(発注情報!Z259)=TRUE,"",IF(OR(発注情報!Z259="",発注情報!Z259=0),"",発注情報!Z259))</f>
        <v/>
      </c>
      <c r="Q40" s="193" t="str">
        <f>IF(ISERROR(発注情報!AA259)=TRUE,"",IF(OR(発注情報!AA259="",発注情報!AA259=0),"",発注情報!AA259))</f>
        <v/>
      </c>
      <c r="R40" s="193" t="str">
        <f>IF(ISERROR(発注情報!AB259)=TRUE,"",IF(OR(発注情報!AB259="",発注情報!AB259=0),"",発注情報!AB259))</f>
        <v/>
      </c>
      <c r="S40" s="193" t="str">
        <f>IF(ISERROR(発注情報!AC259)=TRUE,"",IF(OR(発注情報!AC259="",発注情報!AC259=0),"",発注情報!AC259))</f>
        <v/>
      </c>
      <c r="T40" s="193" t="str">
        <f>IF(ISERROR(発注情報!AD259)=TRUE,"",IF(OR(発注情報!AD259="",発注情報!AD259=0),"",発注情報!AD259))</f>
        <v/>
      </c>
      <c r="U40" s="193" t="str">
        <f>IF(ISERROR(発注情報!AE259)=TRUE,"",IF(OR(発注情報!AE259="",発注情報!AE259=0),"",発注情報!AE259))</f>
        <v/>
      </c>
      <c r="V40" s="193" t="str">
        <f>IF(ISERROR(発注情報!AF259)=TRUE,"",IF(OR(発注情報!AF259="",発注情報!AF259=0),"",発注情報!AF259))</f>
        <v/>
      </c>
      <c r="W40" s="193" t="str">
        <f>IF(ISERROR(発注情報!AG259)=TRUE,"",IF(OR(発注情報!AG259="",発注情報!AG259=0),"",発注情報!AG259))</f>
        <v/>
      </c>
      <c r="X40" s="193" t="str">
        <f>IF(ISERROR(発注情報!AH259)=TRUE,"",IF(OR(発注情報!AH259="",発注情報!AH259=0),"",発注情報!AH259))</f>
        <v/>
      </c>
      <c r="Y40" s="193" t="str">
        <f>IF(ISERROR(発注情報!AI259)=TRUE,"",IF(OR(発注情報!AI259="",発注情報!AI259=0),"",発注情報!AI259))</f>
        <v/>
      </c>
      <c r="Z40" s="193" t="str">
        <f>IF(ISERROR(発注情報!AJ259)=TRUE,"",IF(OR(発注情報!AJ259="",発注情報!AJ259=0),"",発注情報!AJ259))</f>
        <v/>
      </c>
      <c r="AA40" s="193" t="str">
        <f>IF(ISERROR(発注情報!AK259)=TRUE,"",IF(OR(発注情報!AK259="",発注情報!AK259=0),"",発注情報!AK259))</f>
        <v/>
      </c>
      <c r="AB40" s="193" t="str">
        <f>IF(ISERROR(発注情報!AL259)=TRUE,"",IF(OR(発注情報!AL259="",発注情報!AL259=0),"",発注情報!AL259))</f>
        <v/>
      </c>
      <c r="AC40" s="193" t="str">
        <f>IF(ISERROR(発注情報!AM259)=TRUE,"",IF(OR(発注情報!AM259="",発注情報!AM259=0),"",発注情報!AM259))</f>
        <v/>
      </c>
      <c r="AD40" s="193" t="str">
        <f>IF(ISERROR(発注情報!AN259)=TRUE,"",IF(OR(発注情報!AN259="",発注情報!AN259=0),"",発注情報!AN259))</f>
        <v/>
      </c>
      <c r="AE40" s="193" t="str">
        <f>IF(ISERROR(発注情報!AO259)=TRUE,"",IF(OR(発注情報!AO259="",発注情報!AO259=0),"",発注情報!AO259))</f>
        <v/>
      </c>
      <c r="AF40" s="193" t="str">
        <f>IF(ISERROR(発注情報!AP259)=TRUE,"",IF(OR(発注情報!AP259="",発注情報!AP259=0),"",発注情報!AP259))</f>
        <v/>
      </c>
      <c r="AG40" s="193" t="str">
        <f>IF(ISERROR(発注情報!AQ259)=TRUE,"",IF(OR(発注情報!AQ259="",発注情報!AQ259=0),"",発注情報!AQ259))</f>
        <v/>
      </c>
      <c r="AH40" s="196" t="str">
        <f>IF(ISERROR(発注情報!AR259)=TRUE,"",IF(OR(発注情報!AR259="",発注情報!AR259=0),"",発注情報!AR259))</f>
        <v/>
      </c>
      <c r="AI40" s="192" t="str">
        <f>IF(ISERROR(発注情報!AS259)=TRUE,"",IF(OR(発注情報!AS259="",発注情報!AS259=0),"",発注情報!AS259))</f>
        <v/>
      </c>
    </row>
    <row r="41" spans="1:75" ht="18.75" customHeight="1" x14ac:dyDescent="0.15">
      <c r="A41" s="178" t="str">
        <f t="shared" si="2"/>
        <v/>
      </c>
      <c r="B41" s="184" t="str">
        <f>IF(ISERROR(発注情報!L260)=TRUE,"",IF(OR(発注情報!L260="",発注情報!L260=0),"",IF(発注情報!K260=発注情報!$K$80,発注情報!L260&amp;" (SUP.)",IF(発注情報!K260=発注情報!$K$81,発注情報!L260&amp;" (EXH.)",発注情報!L260))))</f>
        <v/>
      </c>
      <c r="C41" s="180" t="str">
        <f>IF(ISERROR(発注情報!M260)=TRUE,"",IF(OR(発注情報!M260="",発注情報!M260=0),"",発注情報!M260))</f>
        <v/>
      </c>
      <c r="D41" s="180" t="str">
        <f>IF(C41="","",C41*発注情報!$D$2)</f>
        <v/>
      </c>
      <c r="E41" s="295" t="str">
        <f>IF(ISERROR(発注情報!O260)=TRUE,"",IF(OR(発注情報!O260="",発注情報!O260=0),"",発注情報!O260))</f>
        <v/>
      </c>
      <c r="F41" s="295" t="str">
        <f>IF(ISERROR(発注情報!P260)=TRUE,"",IF(OR(発注情報!P260="",発注情報!P260=0),"",発注情報!P260))</f>
        <v/>
      </c>
      <c r="G41" s="295" t="str">
        <f>IF(ISERROR(発注情報!Q260)=TRUE,"",IF(OR(発注情報!Q260="",発注情報!Q260=0),"",発注情報!Q260))</f>
        <v/>
      </c>
      <c r="H41" s="196" t="str">
        <f>IF(ISERROR(発注情報!R260)=TRUE,"",IF(OR(発注情報!R260="",発注情報!R260=0),"",発注情報!R260))</f>
        <v/>
      </c>
      <c r="I41" s="192" t="str">
        <f>IF(ISERROR(発注情報!S260)=TRUE,"",IF(OR(発注情報!S260="",発注情報!S260=0),"",発注情報!S260))</f>
        <v/>
      </c>
      <c r="J41" s="193" t="str">
        <f>IF(ISERROR(発注情報!T260)=TRUE,"",IF(OR(発注情報!T260="",発注情報!T260=0),"",発注情報!T260))</f>
        <v/>
      </c>
      <c r="K41" s="193" t="str">
        <f>IF(ISERROR(発注情報!U260)=TRUE,"",IF(OR(発注情報!U260="",発注情報!U260=0),"",発注情報!U260))</f>
        <v/>
      </c>
      <c r="L41" s="193" t="str">
        <f>IF(ISERROR(発注情報!V260)=TRUE,"",IF(OR(発注情報!V260="",発注情報!V260=0),"",発注情報!V260))</f>
        <v/>
      </c>
      <c r="M41" s="193" t="str">
        <f>IF(ISERROR(発注情報!W260)=TRUE,"",IF(OR(発注情報!W260="",発注情報!W260=0),"",発注情報!W260))</f>
        <v/>
      </c>
      <c r="N41" s="193" t="str">
        <f>IF(ISERROR(発注情報!X260)=TRUE,"",IF(OR(発注情報!X260="",発注情報!X260=0),"",発注情報!X260))</f>
        <v/>
      </c>
      <c r="O41" s="193" t="str">
        <f>IF(ISERROR(発注情報!Y260)=TRUE,"",IF(OR(発注情報!Y260="",発注情報!Y260=0),"",発注情報!Y260))</f>
        <v/>
      </c>
      <c r="P41" s="193" t="str">
        <f>IF(ISERROR(発注情報!Z260)=TRUE,"",IF(OR(発注情報!Z260="",発注情報!Z260=0),"",発注情報!Z260))</f>
        <v/>
      </c>
      <c r="Q41" s="193" t="str">
        <f>IF(ISERROR(発注情報!AA260)=TRUE,"",IF(OR(発注情報!AA260="",発注情報!AA260=0),"",発注情報!AA260))</f>
        <v/>
      </c>
      <c r="R41" s="193" t="str">
        <f>IF(ISERROR(発注情報!AB260)=TRUE,"",IF(OR(発注情報!AB260="",発注情報!AB260=0),"",発注情報!AB260))</f>
        <v/>
      </c>
      <c r="S41" s="193" t="str">
        <f>IF(ISERROR(発注情報!AC260)=TRUE,"",IF(OR(発注情報!AC260="",発注情報!AC260=0),"",発注情報!AC260))</f>
        <v/>
      </c>
      <c r="T41" s="193" t="str">
        <f>IF(ISERROR(発注情報!AD260)=TRUE,"",IF(OR(発注情報!AD260="",発注情報!AD260=0),"",発注情報!AD260))</f>
        <v/>
      </c>
      <c r="U41" s="193" t="str">
        <f>IF(ISERROR(発注情報!AE260)=TRUE,"",IF(OR(発注情報!AE260="",発注情報!AE260=0),"",発注情報!AE260))</f>
        <v/>
      </c>
      <c r="V41" s="193" t="str">
        <f>IF(ISERROR(発注情報!AF260)=TRUE,"",IF(OR(発注情報!AF260="",発注情報!AF260=0),"",発注情報!AF260))</f>
        <v/>
      </c>
      <c r="W41" s="193" t="str">
        <f>IF(ISERROR(発注情報!AG260)=TRUE,"",IF(OR(発注情報!AG260="",発注情報!AG260=0),"",発注情報!AG260))</f>
        <v/>
      </c>
      <c r="X41" s="193" t="str">
        <f>IF(ISERROR(発注情報!AH260)=TRUE,"",IF(OR(発注情報!AH260="",発注情報!AH260=0),"",発注情報!AH260))</f>
        <v/>
      </c>
      <c r="Y41" s="193" t="str">
        <f>IF(ISERROR(発注情報!AI260)=TRUE,"",IF(OR(発注情報!AI260="",発注情報!AI260=0),"",発注情報!AI260))</f>
        <v/>
      </c>
      <c r="Z41" s="193" t="str">
        <f>IF(ISERROR(発注情報!AJ260)=TRUE,"",IF(OR(発注情報!AJ260="",発注情報!AJ260=0),"",発注情報!AJ260))</f>
        <v/>
      </c>
      <c r="AA41" s="193" t="str">
        <f>IF(ISERROR(発注情報!AK260)=TRUE,"",IF(OR(発注情報!AK260="",発注情報!AK260=0),"",発注情報!AK260))</f>
        <v/>
      </c>
      <c r="AB41" s="193" t="str">
        <f>IF(ISERROR(発注情報!AL260)=TRUE,"",IF(OR(発注情報!AL260="",発注情報!AL260=0),"",発注情報!AL260))</f>
        <v/>
      </c>
      <c r="AC41" s="193" t="str">
        <f>IF(ISERROR(発注情報!AM260)=TRUE,"",IF(OR(発注情報!AM260="",発注情報!AM260=0),"",発注情報!AM260))</f>
        <v/>
      </c>
      <c r="AD41" s="193" t="str">
        <f>IF(ISERROR(発注情報!AN260)=TRUE,"",IF(OR(発注情報!AN260="",発注情報!AN260=0),"",発注情報!AN260))</f>
        <v/>
      </c>
      <c r="AE41" s="193" t="str">
        <f>IF(ISERROR(発注情報!AO260)=TRUE,"",IF(OR(発注情報!AO260="",発注情報!AO260=0),"",発注情報!AO260))</f>
        <v/>
      </c>
      <c r="AF41" s="193" t="str">
        <f>IF(ISERROR(発注情報!AP260)=TRUE,"",IF(OR(発注情報!AP260="",発注情報!AP260=0),"",発注情報!AP260))</f>
        <v/>
      </c>
      <c r="AG41" s="193" t="str">
        <f>IF(ISERROR(発注情報!AQ260)=TRUE,"",IF(OR(発注情報!AQ260="",発注情報!AQ260=0),"",発注情報!AQ260))</f>
        <v/>
      </c>
      <c r="AH41" s="196" t="str">
        <f>IF(ISERROR(発注情報!AR260)=TRUE,"",IF(OR(発注情報!AR260="",発注情報!AR260=0),"",発注情報!AR260))</f>
        <v/>
      </c>
      <c r="AI41" s="192" t="str">
        <f>IF(ISERROR(発注情報!AS260)=TRUE,"",IF(OR(発注情報!AS260="",発注情報!AS260=0),"",発注情報!AS260))</f>
        <v/>
      </c>
    </row>
    <row r="42" spans="1:75" ht="18.75" customHeight="1" x14ac:dyDescent="0.15">
      <c r="A42" s="178" t="str">
        <f t="shared" si="2"/>
        <v/>
      </c>
      <c r="B42" s="184" t="str">
        <f>IF(ISERROR(発注情報!L261)=TRUE,"",IF(OR(発注情報!L261="",発注情報!L261=0),"",IF(発注情報!K261=発注情報!$K$80,発注情報!L261&amp;" (SUP.)",IF(発注情報!K261=発注情報!$K$81,発注情報!L261&amp;" (EXH.)",発注情報!L261))))</f>
        <v/>
      </c>
      <c r="C42" s="180" t="str">
        <f>IF(ISERROR(発注情報!M261)=TRUE,"",IF(OR(発注情報!M261="",発注情報!M261=0),"",発注情報!M261))</f>
        <v/>
      </c>
      <c r="D42" s="180" t="str">
        <f>IF(C42="","",C42*発注情報!$D$2)</f>
        <v/>
      </c>
      <c r="E42" s="295" t="str">
        <f>IF(ISERROR(発注情報!O261)=TRUE,"",IF(OR(発注情報!O261="",発注情報!O261=0),"",発注情報!O261))</f>
        <v/>
      </c>
      <c r="F42" s="295" t="str">
        <f>IF(ISERROR(発注情報!P261)=TRUE,"",IF(OR(発注情報!P261="",発注情報!P261=0),"",発注情報!P261))</f>
        <v/>
      </c>
      <c r="G42" s="295" t="str">
        <f>IF(ISERROR(発注情報!Q261)=TRUE,"",IF(OR(発注情報!Q261="",発注情報!Q261=0),"",発注情報!Q261))</f>
        <v/>
      </c>
      <c r="H42" s="196" t="str">
        <f>IF(ISERROR(発注情報!R261)=TRUE,"",IF(OR(発注情報!R261="",発注情報!R261=0),"",発注情報!R261))</f>
        <v/>
      </c>
      <c r="I42" s="192" t="str">
        <f>IF(ISERROR(発注情報!S261)=TRUE,"",IF(OR(発注情報!S261="",発注情報!S261=0),"",発注情報!S261))</f>
        <v/>
      </c>
      <c r="J42" s="193" t="str">
        <f>IF(ISERROR(発注情報!T261)=TRUE,"",IF(OR(発注情報!T261="",発注情報!T261=0),"",発注情報!T261))</f>
        <v/>
      </c>
      <c r="K42" s="193" t="str">
        <f>IF(ISERROR(発注情報!U261)=TRUE,"",IF(OR(発注情報!U261="",発注情報!U261=0),"",発注情報!U261))</f>
        <v/>
      </c>
      <c r="L42" s="193" t="str">
        <f>IF(ISERROR(発注情報!V261)=TRUE,"",IF(OR(発注情報!V261="",発注情報!V261=0),"",発注情報!V261))</f>
        <v/>
      </c>
      <c r="M42" s="193" t="str">
        <f>IF(ISERROR(発注情報!W261)=TRUE,"",IF(OR(発注情報!W261="",発注情報!W261=0),"",発注情報!W261))</f>
        <v/>
      </c>
      <c r="N42" s="193" t="str">
        <f>IF(ISERROR(発注情報!X261)=TRUE,"",IF(OR(発注情報!X261="",発注情報!X261=0),"",発注情報!X261))</f>
        <v/>
      </c>
      <c r="O42" s="193" t="str">
        <f>IF(ISERROR(発注情報!Y261)=TRUE,"",IF(OR(発注情報!Y261="",発注情報!Y261=0),"",発注情報!Y261))</f>
        <v/>
      </c>
      <c r="P42" s="193" t="str">
        <f>IF(ISERROR(発注情報!Z261)=TRUE,"",IF(OR(発注情報!Z261="",発注情報!Z261=0),"",発注情報!Z261))</f>
        <v/>
      </c>
      <c r="Q42" s="193" t="str">
        <f>IF(ISERROR(発注情報!AA261)=TRUE,"",IF(OR(発注情報!AA261="",発注情報!AA261=0),"",発注情報!AA261))</f>
        <v/>
      </c>
      <c r="R42" s="193" t="str">
        <f>IF(ISERROR(発注情報!AB261)=TRUE,"",IF(OR(発注情報!AB261="",発注情報!AB261=0),"",発注情報!AB261))</f>
        <v/>
      </c>
      <c r="S42" s="193" t="str">
        <f>IF(ISERROR(発注情報!AC261)=TRUE,"",IF(OR(発注情報!AC261="",発注情報!AC261=0),"",発注情報!AC261))</f>
        <v/>
      </c>
      <c r="T42" s="193" t="str">
        <f>IF(ISERROR(発注情報!AD261)=TRUE,"",IF(OR(発注情報!AD261="",発注情報!AD261=0),"",発注情報!AD261))</f>
        <v/>
      </c>
      <c r="U42" s="193" t="str">
        <f>IF(ISERROR(発注情報!AE261)=TRUE,"",IF(OR(発注情報!AE261="",発注情報!AE261=0),"",発注情報!AE261))</f>
        <v/>
      </c>
      <c r="V42" s="193" t="str">
        <f>IF(ISERROR(発注情報!AF261)=TRUE,"",IF(OR(発注情報!AF261="",発注情報!AF261=0),"",発注情報!AF261))</f>
        <v/>
      </c>
      <c r="W42" s="193" t="str">
        <f>IF(ISERROR(発注情報!AG261)=TRUE,"",IF(OR(発注情報!AG261="",発注情報!AG261=0),"",発注情報!AG261))</f>
        <v/>
      </c>
      <c r="X42" s="193" t="str">
        <f>IF(ISERROR(発注情報!AH261)=TRUE,"",IF(OR(発注情報!AH261="",発注情報!AH261=0),"",発注情報!AH261))</f>
        <v/>
      </c>
      <c r="Y42" s="193" t="str">
        <f>IF(ISERROR(発注情報!AI261)=TRUE,"",IF(OR(発注情報!AI261="",発注情報!AI261=0),"",発注情報!AI261))</f>
        <v/>
      </c>
      <c r="Z42" s="193" t="str">
        <f>IF(ISERROR(発注情報!AJ261)=TRUE,"",IF(OR(発注情報!AJ261="",発注情報!AJ261=0),"",発注情報!AJ261))</f>
        <v/>
      </c>
      <c r="AA42" s="193" t="str">
        <f>IF(ISERROR(発注情報!AK261)=TRUE,"",IF(OR(発注情報!AK261="",発注情報!AK261=0),"",発注情報!AK261))</f>
        <v/>
      </c>
      <c r="AB42" s="193" t="str">
        <f>IF(ISERROR(発注情報!AL261)=TRUE,"",IF(OR(発注情報!AL261="",発注情報!AL261=0),"",発注情報!AL261))</f>
        <v/>
      </c>
      <c r="AC42" s="193" t="str">
        <f>IF(ISERROR(発注情報!AM261)=TRUE,"",IF(OR(発注情報!AM261="",発注情報!AM261=0),"",発注情報!AM261))</f>
        <v/>
      </c>
      <c r="AD42" s="193" t="str">
        <f>IF(ISERROR(発注情報!AN261)=TRUE,"",IF(OR(発注情報!AN261="",発注情報!AN261=0),"",発注情報!AN261))</f>
        <v/>
      </c>
      <c r="AE42" s="193" t="str">
        <f>IF(ISERROR(発注情報!AO261)=TRUE,"",IF(OR(発注情報!AO261="",発注情報!AO261=0),"",発注情報!AO261))</f>
        <v/>
      </c>
      <c r="AF42" s="193" t="str">
        <f>IF(ISERROR(発注情報!AP261)=TRUE,"",IF(OR(発注情報!AP261="",発注情報!AP261=0),"",発注情報!AP261))</f>
        <v/>
      </c>
      <c r="AG42" s="193" t="str">
        <f>IF(ISERROR(発注情報!AQ261)=TRUE,"",IF(OR(発注情報!AQ261="",発注情報!AQ261=0),"",発注情報!AQ261))</f>
        <v/>
      </c>
      <c r="AH42" s="196" t="str">
        <f>IF(ISERROR(発注情報!AR261)=TRUE,"",IF(OR(発注情報!AR261="",発注情報!AR261=0),"",発注情報!AR261))</f>
        <v/>
      </c>
      <c r="AI42" s="192" t="str">
        <f>IF(ISERROR(発注情報!AS261)=TRUE,"",IF(OR(発注情報!AS261="",発注情報!AS261=0),"",発注情報!AS261))</f>
        <v/>
      </c>
    </row>
    <row r="43" spans="1:75" ht="18.75" customHeight="1" x14ac:dyDescent="0.15">
      <c r="A43" s="178" t="str">
        <f t="shared" si="2"/>
        <v/>
      </c>
      <c r="B43" s="184" t="str">
        <f>IF(ISERROR(発注情報!L262)=TRUE,"",IF(OR(発注情報!L262="",発注情報!L262=0),"",IF(発注情報!K262=発注情報!$K$80,発注情報!L262&amp;" (SUP.)",IF(発注情報!K262=発注情報!$K$81,発注情報!L262&amp;" (EXH.)",発注情報!L262))))</f>
        <v/>
      </c>
      <c r="C43" s="180" t="str">
        <f>IF(ISERROR(発注情報!M262)=TRUE,"",IF(OR(発注情報!M262="",発注情報!M262=0),"",発注情報!M262))</f>
        <v/>
      </c>
      <c r="D43" s="180" t="str">
        <f>IF(C43="","",C43*発注情報!$D$2)</f>
        <v/>
      </c>
      <c r="E43" s="295" t="str">
        <f>IF(ISERROR(発注情報!O262)=TRUE,"",IF(OR(発注情報!O262="",発注情報!O262=0),"",発注情報!O262))</f>
        <v/>
      </c>
      <c r="F43" s="295" t="str">
        <f>IF(ISERROR(発注情報!P262)=TRUE,"",IF(OR(発注情報!P262="",発注情報!P262=0),"",発注情報!P262))</f>
        <v/>
      </c>
      <c r="G43" s="295" t="str">
        <f>IF(ISERROR(発注情報!Q262)=TRUE,"",IF(OR(発注情報!Q262="",発注情報!Q262=0),"",発注情報!Q262))</f>
        <v/>
      </c>
      <c r="H43" s="196" t="str">
        <f>IF(ISERROR(発注情報!R262)=TRUE,"",IF(OR(発注情報!R262="",発注情報!R262=0),"",発注情報!R262))</f>
        <v/>
      </c>
      <c r="I43" s="192" t="str">
        <f>IF(ISERROR(発注情報!S262)=TRUE,"",IF(OR(発注情報!S262="",発注情報!S262=0),"",発注情報!S262))</f>
        <v/>
      </c>
      <c r="J43" s="193" t="str">
        <f>IF(ISERROR(発注情報!T262)=TRUE,"",IF(OR(発注情報!T262="",発注情報!T262=0),"",発注情報!T262))</f>
        <v/>
      </c>
      <c r="K43" s="193" t="str">
        <f>IF(ISERROR(発注情報!U262)=TRUE,"",IF(OR(発注情報!U262="",発注情報!U262=0),"",発注情報!U262))</f>
        <v/>
      </c>
      <c r="L43" s="193" t="str">
        <f>IF(ISERROR(発注情報!V262)=TRUE,"",IF(OR(発注情報!V262="",発注情報!V262=0),"",発注情報!V262))</f>
        <v/>
      </c>
      <c r="M43" s="193" t="str">
        <f>IF(ISERROR(発注情報!W262)=TRUE,"",IF(OR(発注情報!W262="",発注情報!W262=0),"",発注情報!W262))</f>
        <v/>
      </c>
      <c r="N43" s="193" t="str">
        <f>IF(ISERROR(発注情報!X262)=TRUE,"",IF(OR(発注情報!X262="",発注情報!X262=0),"",発注情報!X262))</f>
        <v/>
      </c>
      <c r="O43" s="193" t="str">
        <f>IF(ISERROR(発注情報!Y262)=TRUE,"",IF(OR(発注情報!Y262="",発注情報!Y262=0),"",発注情報!Y262))</f>
        <v/>
      </c>
      <c r="P43" s="193" t="str">
        <f>IF(ISERROR(発注情報!Z262)=TRUE,"",IF(OR(発注情報!Z262="",発注情報!Z262=0),"",発注情報!Z262))</f>
        <v/>
      </c>
      <c r="Q43" s="193" t="str">
        <f>IF(ISERROR(発注情報!AA262)=TRUE,"",IF(OR(発注情報!AA262="",発注情報!AA262=0),"",発注情報!AA262))</f>
        <v/>
      </c>
      <c r="R43" s="193" t="str">
        <f>IF(ISERROR(発注情報!AB262)=TRUE,"",IF(OR(発注情報!AB262="",発注情報!AB262=0),"",発注情報!AB262))</f>
        <v/>
      </c>
      <c r="S43" s="193" t="str">
        <f>IF(ISERROR(発注情報!AC262)=TRUE,"",IF(OR(発注情報!AC262="",発注情報!AC262=0),"",発注情報!AC262))</f>
        <v/>
      </c>
      <c r="T43" s="193" t="str">
        <f>IF(ISERROR(発注情報!AD262)=TRUE,"",IF(OR(発注情報!AD262="",発注情報!AD262=0),"",発注情報!AD262))</f>
        <v/>
      </c>
      <c r="U43" s="193" t="str">
        <f>IF(ISERROR(発注情報!AE262)=TRUE,"",IF(OR(発注情報!AE262="",発注情報!AE262=0),"",発注情報!AE262))</f>
        <v/>
      </c>
      <c r="V43" s="193" t="str">
        <f>IF(ISERROR(発注情報!AF262)=TRUE,"",IF(OR(発注情報!AF262="",発注情報!AF262=0),"",発注情報!AF262))</f>
        <v/>
      </c>
      <c r="W43" s="193" t="str">
        <f>IF(ISERROR(発注情報!AG262)=TRUE,"",IF(OR(発注情報!AG262="",発注情報!AG262=0),"",発注情報!AG262))</f>
        <v/>
      </c>
      <c r="X43" s="193" t="str">
        <f>IF(ISERROR(発注情報!AH262)=TRUE,"",IF(OR(発注情報!AH262="",発注情報!AH262=0),"",発注情報!AH262))</f>
        <v/>
      </c>
      <c r="Y43" s="193" t="str">
        <f>IF(ISERROR(発注情報!AI262)=TRUE,"",IF(OR(発注情報!AI262="",発注情報!AI262=0),"",発注情報!AI262))</f>
        <v/>
      </c>
      <c r="Z43" s="193" t="str">
        <f>IF(ISERROR(発注情報!AJ262)=TRUE,"",IF(OR(発注情報!AJ262="",発注情報!AJ262=0),"",発注情報!AJ262))</f>
        <v/>
      </c>
      <c r="AA43" s="193" t="str">
        <f>IF(ISERROR(発注情報!AK262)=TRUE,"",IF(OR(発注情報!AK262="",発注情報!AK262=0),"",発注情報!AK262))</f>
        <v/>
      </c>
      <c r="AB43" s="193" t="str">
        <f>IF(ISERROR(発注情報!AL262)=TRUE,"",IF(OR(発注情報!AL262="",発注情報!AL262=0),"",発注情報!AL262))</f>
        <v/>
      </c>
      <c r="AC43" s="193" t="str">
        <f>IF(ISERROR(発注情報!AM262)=TRUE,"",IF(OR(発注情報!AM262="",発注情報!AM262=0),"",発注情報!AM262))</f>
        <v/>
      </c>
      <c r="AD43" s="193" t="str">
        <f>IF(ISERROR(発注情報!AN262)=TRUE,"",IF(OR(発注情報!AN262="",発注情報!AN262=0),"",発注情報!AN262))</f>
        <v/>
      </c>
      <c r="AE43" s="193" t="str">
        <f>IF(ISERROR(発注情報!AO262)=TRUE,"",IF(OR(発注情報!AO262="",発注情報!AO262=0),"",発注情報!AO262))</f>
        <v/>
      </c>
      <c r="AF43" s="193" t="str">
        <f>IF(ISERROR(発注情報!AP262)=TRUE,"",IF(OR(発注情報!AP262="",発注情報!AP262=0),"",発注情報!AP262))</f>
        <v/>
      </c>
      <c r="AG43" s="193" t="str">
        <f>IF(ISERROR(発注情報!AQ262)=TRUE,"",IF(OR(発注情報!AQ262="",発注情報!AQ262=0),"",発注情報!AQ262))</f>
        <v/>
      </c>
      <c r="AH43" s="196" t="str">
        <f>IF(ISERROR(発注情報!AR262)=TRUE,"",IF(OR(発注情報!AR262="",発注情報!AR262=0),"",発注情報!AR262))</f>
        <v/>
      </c>
      <c r="AI43" s="192" t="str">
        <f>IF(ISERROR(発注情報!AS262)=TRUE,"",IF(OR(発注情報!AS262="",発注情報!AS262=0),"",発注情報!AS262))</f>
        <v/>
      </c>
    </row>
    <row r="44" spans="1:75" ht="18.75" customHeight="1" x14ac:dyDescent="0.15">
      <c r="A44" s="178" t="str">
        <f t="shared" si="2"/>
        <v/>
      </c>
      <c r="B44" s="184" t="str">
        <f>IF(ISERROR(発注情報!L263)=TRUE,"",IF(OR(発注情報!L263="",発注情報!L263=0),"",IF(発注情報!K263=発注情報!$K$80,発注情報!L263&amp;" (SUP.)",IF(発注情報!K263=発注情報!$K$81,発注情報!L263&amp;" (EXH.)",発注情報!L263))))</f>
        <v/>
      </c>
      <c r="C44" s="180" t="str">
        <f>IF(ISERROR(発注情報!M263)=TRUE,"",IF(OR(発注情報!M263="",発注情報!M263=0),"",発注情報!M263))</f>
        <v/>
      </c>
      <c r="D44" s="180" t="str">
        <f>IF(C44="","",C44*発注情報!$D$2)</f>
        <v/>
      </c>
      <c r="E44" s="295" t="str">
        <f>IF(ISERROR(発注情報!O263)=TRUE,"",IF(OR(発注情報!O263="",発注情報!O263=0),"",発注情報!O263))</f>
        <v/>
      </c>
      <c r="F44" s="295" t="str">
        <f>IF(ISERROR(発注情報!P263)=TRUE,"",IF(OR(発注情報!P263="",発注情報!P263=0),"",発注情報!P263))</f>
        <v/>
      </c>
      <c r="G44" s="295" t="str">
        <f>IF(ISERROR(発注情報!Q263)=TRUE,"",IF(OR(発注情報!Q263="",発注情報!Q263=0),"",発注情報!Q263))</f>
        <v/>
      </c>
      <c r="H44" s="196" t="str">
        <f>IF(ISERROR(発注情報!R263)=TRUE,"",IF(OR(発注情報!R263="",発注情報!R263=0),"",発注情報!R263))</f>
        <v/>
      </c>
      <c r="I44" s="192" t="str">
        <f>IF(ISERROR(発注情報!S263)=TRUE,"",IF(OR(発注情報!S263="",発注情報!S263=0),"",発注情報!S263))</f>
        <v/>
      </c>
      <c r="J44" s="193" t="str">
        <f>IF(ISERROR(発注情報!T263)=TRUE,"",IF(OR(発注情報!T263="",発注情報!T263=0),"",発注情報!T263))</f>
        <v/>
      </c>
      <c r="K44" s="193" t="str">
        <f>IF(ISERROR(発注情報!U263)=TRUE,"",IF(OR(発注情報!U263="",発注情報!U263=0),"",発注情報!U263))</f>
        <v/>
      </c>
      <c r="L44" s="193" t="str">
        <f>IF(ISERROR(発注情報!V263)=TRUE,"",IF(OR(発注情報!V263="",発注情報!V263=0),"",発注情報!V263))</f>
        <v/>
      </c>
      <c r="M44" s="193" t="str">
        <f>IF(ISERROR(発注情報!W263)=TRUE,"",IF(OR(発注情報!W263="",発注情報!W263=0),"",発注情報!W263))</f>
        <v/>
      </c>
      <c r="N44" s="193" t="str">
        <f>IF(ISERROR(発注情報!X263)=TRUE,"",IF(OR(発注情報!X263="",発注情報!X263=0),"",発注情報!X263))</f>
        <v/>
      </c>
      <c r="O44" s="193" t="str">
        <f>IF(ISERROR(発注情報!Y263)=TRUE,"",IF(OR(発注情報!Y263="",発注情報!Y263=0),"",発注情報!Y263))</f>
        <v/>
      </c>
      <c r="P44" s="193" t="str">
        <f>IF(ISERROR(発注情報!Z263)=TRUE,"",IF(OR(発注情報!Z263="",発注情報!Z263=0),"",発注情報!Z263))</f>
        <v/>
      </c>
      <c r="Q44" s="193" t="str">
        <f>IF(ISERROR(発注情報!AA263)=TRUE,"",IF(OR(発注情報!AA263="",発注情報!AA263=0),"",発注情報!AA263))</f>
        <v/>
      </c>
      <c r="R44" s="193" t="str">
        <f>IF(ISERROR(発注情報!AB263)=TRUE,"",IF(OR(発注情報!AB263="",発注情報!AB263=0),"",発注情報!AB263))</f>
        <v/>
      </c>
      <c r="S44" s="193" t="str">
        <f>IF(ISERROR(発注情報!AC263)=TRUE,"",IF(OR(発注情報!AC263="",発注情報!AC263=0),"",発注情報!AC263))</f>
        <v/>
      </c>
      <c r="T44" s="193" t="str">
        <f>IF(ISERROR(発注情報!AD263)=TRUE,"",IF(OR(発注情報!AD263="",発注情報!AD263=0),"",発注情報!AD263))</f>
        <v/>
      </c>
      <c r="U44" s="193" t="str">
        <f>IF(ISERROR(発注情報!AE263)=TRUE,"",IF(OR(発注情報!AE263="",発注情報!AE263=0),"",発注情報!AE263))</f>
        <v/>
      </c>
      <c r="V44" s="193" t="str">
        <f>IF(ISERROR(発注情報!AF263)=TRUE,"",IF(OR(発注情報!AF263="",発注情報!AF263=0),"",発注情報!AF263))</f>
        <v/>
      </c>
      <c r="W44" s="193" t="str">
        <f>IF(ISERROR(発注情報!AG263)=TRUE,"",IF(OR(発注情報!AG263="",発注情報!AG263=0),"",発注情報!AG263))</f>
        <v/>
      </c>
      <c r="X44" s="193" t="str">
        <f>IF(ISERROR(発注情報!AH263)=TRUE,"",IF(OR(発注情報!AH263="",発注情報!AH263=0),"",発注情報!AH263))</f>
        <v/>
      </c>
      <c r="Y44" s="193" t="str">
        <f>IF(ISERROR(発注情報!AI263)=TRUE,"",IF(OR(発注情報!AI263="",発注情報!AI263=0),"",発注情報!AI263))</f>
        <v/>
      </c>
      <c r="Z44" s="193" t="str">
        <f>IF(ISERROR(発注情報!AJ263)=TRUE,"",IF(OR(発注情報!AJ263="",発注情報!AJ263=0),"",発注情報!AJ263))</f>
        <v/>
      </c>
      <c r="AA44" s="193" t="str">
        <f>IF(ISERROR(発注情報!AK263)=TRUE,"",IF(OR(発注情報!AK263="",発注情報!AK263=0),"",発注情報!AK263))</f>
        <v/>
      </c>
      <c r="AB44" s="193" t="str">
        <f>IF(ISERROR(発注情報!AL263)=TRUE,"",IF(OR(発注情報!AL263="",発注情報!AL263=0),"",発注情報!AL263))</f>
        <v/>
      </c>
      <c r="AC44" s="193" t="str">
        <f>IF(ISERROR(発注情報!AM263)=TRUE,"",IF(OR(発注情報!AM263="",発注情報!AM263=0),"",発注情報!AM263))</f>
        <v/>
      </c>
      <c r="AD44" s="193" t="str">
        <f>IF(ISERROR(発注情報!AN263)=TRUE,"",IF(OR(発注情報!AN263="",発注情報!AN263=0),"",発注情報!AN263))</f>
        <v/>
      </c>
      <c r="AE44" s="193" t="str">
        <f>IF(ISERROR(発注情報!AO263)=TRUE,"",IF(OR(発注情報!AO263="",発注情報!AO263=0),"",発注情報!AO263))</f>
        <v/>
      </c>
      <c r="AF44" s="193" t="str">
        <f>IF(ISERROR(発注情報!AP263)=TRUE,"",IF(OR(発注情報!AP263="",発注情報!AP263=0),"",発注情報!AP263))</f>
        <v/>
      </c>
      <c r="AG44" s="193" t="str">
        <f>IF(ISERROR(発注情報!AQ263)=TRUE,"",IF(OR(発注情報!AQ263="",発注情報!AQ263=0),"",発注情報!AQ263))</f>
        <v/>
      </c>
      <c r="AH44" s="196" t="str">
        <f>IF(ISERROR(発注情報!AR263)=TRUE,"",IF(OR(発注情報!AR263="",発注情報!AR263=0),"",発注情報!AR263))</f>
        <v/>
      </c>
      <c r="AI44" s="192" t="str">
        <f>IF(ISERROR(発注情報!AS263)=TRUE,"",IF(OR(発注情報!AS263="",発注情報!AS263=0),"",発注情報!AS263))</f>
        <v/>
      </c>
    </row>
    <row r="45" spans="1:75" ht="18.75" customHeight="1" x14ac:dyDescent="0.15">
      <c r="A45" s="178" t="str">
        <f t="shared" si="2"/>
        <v/>
      </c>
      <c r="B45" s="184" t="str">
        <f>IF(ISERROR(発注情報!L264)=TRUE,"",IF(OR(発注情報!L264="",発注情報!L264=0),"",IF(発注情報!K264=発注情報!$K$80,発注情報!L264&amp;" (SUP.)",IF(発注情報!K264=発注情報!$K$81,発注情報!L264&amp;" (EXH.)",発注情報!L264))))</f>
        <v/>
      </c>
      <c r="C45" s="180" t="str">
        <f>IF(ISERROR(発注情報!M264)=TRUE,"",IF(OR(発注情報!M264="",発注情報!M264=0),"",発注情報!M264))</f>
        <v/>
      </c>
      <c r="D45" s="180" t="str">
        <f>IF(C45="","",C45*発注情報!$D$2)</f>
        <v/>
      </c>
      <c r="E45" s="295" t="str">
        <f>IF(ISERROR(発注情報!O264)=TRUE,"",IF(OR(発注情報!O264="",発注情報!O264=0),"",発注情報!O264))</f>
        <v/>
      </c>
      <c r="F45" s="295" t="str">
        <f>IF(ISERROR(発注情報!P264)=TRUE,"",IF(OR(発注情報!P264="",発注情報!P264=0),"",発注情報!P264))</f>
        <v/>
      </c>
      <c r="G45" s="295" t="str">
        <f>IF(ISERROR(発注情報!Q264)=TRUE,"",IF(OR(発注情報!Q264="",発注情報!Q264=0),"",発注情報!Q264))</f>
        <v/>
      </c>
      <c r="H45" s="196" t="str">
        <f>IF(ISERROR(発注情報!R264)=TRUE,"",IF(OR(発注情報!R264="",発注情報!R264=0),"",発注情報!R264))</f>
        <v/>
      </c>
      <c r="I45" s="192" t="str">
        <f>IF(ISERROR(発注情報!S264)=TRUE,"",IF(OR(発注情報!S264="",発注情報!S264=0),"",発注情報!S264))</f>
        <v/>
      </c>
      <c r="J45" s="193" t="str">
        <f>IF(ISERROR(発注情報!T264)=TRUE,"",IF(OR(発注情報!T264="",発注情報!T264=0),"",発注情報!T264))</f>
        <v/>
      </c>
      <c r="K45" s="193" t="str">
        <f>IF(ISERROR(発注情報!U264)=TRUE,"",IF(OR(発注情報!U264="",発注情報!U264=0),"",発注情報!U264))</f>
        <v/>
      </c>
      <c r="L45" s="193" t="str">
        <f>IF(ISERROR(発注情報!V264)=TRUE,"",IF(OR(発注情報!V264="",発注情報!V264=0),"",発注情報!V264))</f>
        <v/>
      </c>
      <c r="M45" s="193" t="str">
        <f>IF(ISERROR(発注情報!W264)=TRUE,"",IF(OR(発注情報!W264="",発注情報!W264=0),"",発注情報!W264))</f>
        <v/>
      </c>
      <c r="N45" s="193" t="str">
        <f>IF(ISERROR(発注情報!X264)=TRUE,"",IF(OR(発注情報!X264="",発注情報!X264=0),"",発注情報!X264))</f>
        <v/>
      </c>
      <c r="O45" s="193" t="str">
        <f>IF(ISERROR(発注情報!Y264)=TRUE,"",IF(OR(発注情報!Y264="",発注情報!Y264=0),"",発注情報!Y264))</f>
        <v/>
      </c>
      <c r="P45" s="193" t="str">
        <f>IF(ISERROR(発注情報!Z264)=TRUE,"",IF(OR(発注情報!Z264="",発注情報!Z264=0),"",発注情報!Z264))</f>
        <v/>
      </c>
      <c r="Q45" s="193" t="str">
        <f>IF(ISERROR(発注情報!AA264)=TRUE,"",IF(OR(発注情報!AA264="",発注情報!AA264=0),"",発注情報!AA264))</f>
        <v/>
      </c>
      <c r="R45" s="193" t="str">
        <f>IF(ISERROR(発注情報!AB264)=TRUE,"",IF(OR(発注情報!AB264="",発注情報!AB264=0),"",発注情報!AB264))</f>
        <v/>
      </c>
      <c r="S45" s="193" t="str">
        <f>IF(ISERROR(発注情報!AC264)=TRUE,"",IF(OR(発注情報!AC264="",発注情報!AC264=0),"",発注情報!AC264))</f>
        <v/>
      </c>
      <c r="T45" s="193" t="str">
        <f>IF(ISERROR(発注情報!AD264)=TRUE,"",IF(OR(発注情報!AD264="",発注情報!AD264=0),"",発注情報!AD264))</f>
        <v/>
      </c>
      <c r="U45" s="193" t="str">
        <f>IF(ISERROR(発注情報!AE264)=TRUE,"",IF(OR(発注情報!AE264="",発注情報!AE264=0),"",発注情報!AE264))</f>
        <v/>
      </c>
      <c r="V45" s="193" t="str">
        <f>IF(ISERROR(発注情報!AF264)=TRUE,"",IF(OR(発注情報!AF264="",発注情報!AF264=0),"",発注情報!AF264))</f>
        <v/>
      </c>
      <c r="W45" s="193" t="str">
        <f>IF(ISERROR(発注情報!AG264)=TRUE,"",IF(OR(発注情報!AG264="",発注情報!AG264=0),"",発注情報!AG264))</f>
        <v/>
      </c>
      <c r="X45" s="193" t="str">
        <f>IF(ISERROR(発注情報!AH264)=TRUE,"",IF(OR(発注情報!AH264="",発注情報!AH264=0),"",発注情報!AH264))</f>
        <v/>
      </c>
      <c r="Y45" s="193" t="str">
        <f>IF(ISERROR(発注情報!AI264)=TRUE,"",IF(OR(発注情報!AI264="",発注情報!AI264=0),"",発注情報!AI264))</f>
        <v/>
      </c>
      <c r="Z45" s="193" t="str">
        <f>IF(ISERROR(発注情報!AJ264)=TRUE,"",IF(OR(発注情報!AJ264="",発注情報!AJ264=0),"",発注情報!AJ264))</f>
        <v/>
      </c>
      <c r="AA45" s="193" t="str">
        <f>IF(ISERROR(発注情報!AK264)=TRUE,"",IF(OR(発注情報!AK264="",発注情報!AK264=0),"",発注情報!AK264))</f>
        <v/>
      </c>
      <c r="AB45" s="193" t="str">
        <f>IF(ISERROR(発注情報!AL264)=TRUE,"",IF(OR(発注情報!AL264="",発注情報!AL264=0),"",発注情報!AL264))</f>
        <v/>
      </c>
      <c r="AC45" s="193" t="str">
        <f>IF(ISERROR(発注情報!AM264)=TRUE,"",IF(OR(発注情報!AM264="",発注情報!AM264=0),"",発注情報!AM264))</f>
        <v/>
      </c>
      <c r="AD45" s="193" t="str">
        <f>IF(ISERROR(発注情報!AN264)=TRUE,"",IF(OR(発注情報!AN264="",発注情報!AN264=0),"",発注情報!AN264))</f>
        <v/>
      </c>
      <c r="AE45" s="193" t="str">
        <f>IF(ISERROR(発注情報!AO264)=TRUE,"",IF(OR(発注情報!AO264="",発注情報!AO264=0),"",発注情報!AO264))</f>
        <v/>
      </c>
      <c r="AF45" s="193" t="str">
        <f>IF(ISERROR(発注情報!AP264)=TRUE,"",IF(OR(発注情報!AP264="",発注情報!AP264=0),"",発注情報!AP264))</f>
        <v/>
      </c>
      <c r="AG45" s="193" t="str">
        <f>IF(ISERROR(発注情報!AQ264)=TRUE,"",IF(OR(発注情報!AQ264="",発注情報!AQ264=0),"",発注情報!AQ264))</f>
        <v/>
      </c>
      <c r="AH45" s="196" t="str">
        <f>IF(ISERROR(発注情報!AR264)=TRUE,"",IF(OR(発注情報!AR264="",発注情報!AR264=0),"",発注情報!AR264))</f>
        <v/>
      </c>
      <c r="AI45" s="192" t="str">
        <f>IF(ISERROR(発注情報!AS264)=TRUE,"",IF(OR(発注情報!AS264="",発注情報!AS264=0),"",発注情報!AS264))</f>
        <v/>
      </c>
    </row>
    <row r="46" spans="1:75" ht="18.75" customHeight="1" x14ac:dyDescent="0.15">
      <c r="A46" s="178" t="str">
        <f t="shared" si="2"/>
        <v/>
      </c>
      <c r="B46" s="184" t="str">
        <f>IF(ISERROR(発注情報!L265)=TRUE,"",IF(OR(発注情報!L265="",発注情報!L265=0),"",IF(発注情報!K265=発注情報!$K$80,発注情報!L265&amp;" (SUP.)",IF(発注情報!K265=発注情報!$K$81,発注情報!L265&amp;" (EXH.)",発注情報!L265))))</f>
        <v/>
      </c>
      <c r="C46" s="180" t="str">
        <f>IF(ISERROR(発注情報!M265)=TRUE,"",IF(OR(発注情報!M265="",発注情報!M265=0),"",発注情報!M265))</f>
        <v/>
      </c>
      <c r="D46" s="180" t="str">
        <f>IF(C46="","",C46*発注情報!$D$2)</f>
        <v/>
      </c>
      <c r="E46" s="295" t="str">
        <f>IF(ISERROR(発注情報!O265)=TRUE,"",IF(OR(発注情報!O265="",発注情報!O265=0),"",発注情報!O265))</f>
        <v/>
      </c>
      <c r="F46" s="295" t="str">
        <f>IF(ISERROR(発注情報!P265)=TRUE,"",IF(OR(発注情報!P265="",発注情報!P265=0),"",発注情報!P265))</f>
        <v/>
      </c>
      <c r="G46" s="295" t="str">
        <f>IF(ISERROR(発注情報!Q265)=TRUE,"",IF(OR(発注情報!Q265="",発注情報!Q265=0),"",発注情報!Q265))</f>
        <v/>
      </c>
      <c r="H46" s="196" t="str">
        <f>IF(ISERROR(発注情報!R265)=TRUE,"",IF(OR(発注情報!R265="",発注情報!R265=0),"",発注情報!R265))</f>
        <v/>
      </c>
      <c r="I46" s="192" t="str">
        <f>IF(ISERROR(発注情報!S265)=TRUE,"",IF(OR(発注情報!S265="",発注情報!S265=0),"",発注情報!S265))</f>
        <v/>
      </c>
      <c r="J46" s="193" t="str">
        <f>IF(ISERROR(発注情報!T265)=TRUE,"",IF(OR(発注情報!T265="",発注情報!T265=0),"",発注情報!T265))</f>
        <v/>
      </c>
      <c r="K46" s="193" t="str">
        <f>IF(ISERROR(発注情報!U265)=TRUE,"",IF(OR(発注情報!U265="",発注情報!U265=0),"",発注情報!U265))</f>
        <v/>
      </c>
      <c r="L46" s="193" t="str">
        <f>IF(ISERROR(発注情報!V265)=TRUE,"",IF(OR(発注情報!V265="",発注情報!V265=0),"",発注情報!V265))</f>
        <v/>
      </c>
      <c r="M46" s="193" t="str">
        <f>IF(ISERROR(発注情報!W265)=TRUE,"",IF(OR(発注情報!W265="",発注情報!W265=0),"",発注情報!W265))</f>
        <v/>
      </c>
      <c r="N46" s="193" t="str">
        <f>IF(ISERROR(発注情報!X265)=TRUE,"",IF(OR(発注情報!X265="",発注情報!X265=0),"",発注情報!X265))</f>
        <v/>
      </c>
      <c r="O46" s="193" t="str">
        <f>IF(ISERROR(発注情報!Y265)=TRUE,"",IF(OR(発注情報!Y265="",発注情報!Y265=0),"",発注情報!Y265))</f>
        <v/>
      </c>
      <c r="P46" s="193" t="str">
        <f>IF(ISERROR(発注情報!Z265)=TRUE,"",IF(OR(発注情報!Z265="",発注情報!Z265=0),"",発注情報!Z265))</f>
        <v/>
      </c>
      <c r="Q46" s="193" t="str">
        <f>IF(ISERROR(発注情報!AA265)=TRUE,"",IF(OR(発注情報!AA265="",発注情報!AA265=0),"",発注情報!AA265))</f>
        <v/>
      </c>
      <c r="R46" s="193" t="str">
        <f>IF(ISERROR(発注情報!AB265)=TRUE,"",IF(OR(発注情報!AB265="",発注情報!AB265=0),"",発注情報!AB265))</f>
        <v/>
      </c>
      <c r="S46" s="193" t="str">
        <f>IF(ISERROR(発注情報!AC265)=TRUE,"",IF(OR(発注情報!AC265="",発注情報!AC265=0),"",発注情報!AC265))</f>
        <v/>
      </c>
      <c r="T46" s="193" t="str">
        <f>IF(ISERROR(発注情報!AD265)=TRUE,"",IF(OR(発注情報!AD265="",発注情報!AD265=0),"",発注情報!AD265))</f>
        <v/>
      </c>
      <c r="U46" s="193" t="str">
        <f>IF(ISERROR(発注情報!AE265)=TRUE,"",IF(OR(発注情報!AE265="",発注情報!AE265=0),"",発注情報!AE265))</f>
        <v/>
      </c>
      <c r="V46" s="193" t="str">
        <f>IF(ISERROR(発注情報!AF265)=TRUE,"",IF(OR(発注情報!AF265="",発注情報!AF265=0),"",発注情報!AF265))</f>
        <v/>
      </c>
      <c r="W46" s="193" t="str">
        <f>IF(ISERROR(発注情報!AG265)=TRUE,"",IF(OR(発注情報!AG265="",発注情報!AG265=0),"",発注情報!AG265))</f>
        <v/>
      </c>
      <c r="X46" s="193" t="str">
        <f>IF(ISERROR(発注情報!AH265)=TRUE,"",IF(OR(発注情報!AH265="",発注情報!AH265=0),"",発注情報!AH265))</f>
        <v/>
      </c>
      <c r="Y46" s="193" t="str">
        <f>IF(ISERROR(発注情報!AI265)=TRUE,"",IF(OR(発注情報!AI265="",発注情報!AI265=0),"",発注情報!AI265))</f>
        <v/>
      </c>
      <c r="Z46" s="193" t="str">
        <f>IF(ISERROR(発注情報!AJ265)=TRUE,"",IF(OR(発注情報!AJ265="",発注情報!AJ265=0),"",発注情報!AJ265))</f>
        <v/>
      </c>
      <c r="AA46" s="193" t="str">
        <f>IF(ISERROR(発注情報!AK265)=TRUE,"",IF(OR(発注情報!AK265="",発注情報!AK265=0),"",発注情報!AK265))</f>
        <v/>
      </c>
      <c r="AB46" s="193" t="str">
        <f>IF(ISERROR(発注情報!AL265)=TRUE,"",IF(OR(発注情報!AL265="",発注情報!AL265=0),"",発注情報!AL265))</f>
        <v/>
      </c>
      <c r="AC46" s="193" t="str">
        <f>IF(ISERROR(発注情報!AM265)=TRUE,"",IF(OR(発注情報!AM265="",発注情報!AM265=0),"",発注情報!AM265))</f>
        <v/>
      </c>
      <c r="AD46" s="193" t="str">
        <f>IF(ISERROR(発注情報!AN265)=TRUE,"",IF(OR(発注情報!AN265="",発注情報!AN265=0),"",発注情報!AN265))</f>
        <v/>
      </c>
      <c r="AE46" s="193" t="str">
        <f>IF(ISERROR(発注情報!AO265)=TRUE,"",IF(OR(発注情報!AO265="",発注情報!AO265=0),"",発注情報!AO265))</f>
        <v/>
      </c>
      <c r="AF46" s="193" t="str">
        <f>IF(ISERROR(発注情報!AP265)=TRUE,"",IF(OR(発注情報!AP265="",発注情報!AP265=0),"",発注情報!AP265))</f>
        <v/>
      </c>
      <c r="AG46" s="193" t="str">
        <f>IF(ISERROR(発注情報!AQ265)=TRUE,"",IF(OR(発注情報!AQ265="",発注情報!AQ265=0),"",発注情報!AQ265))</f>
        <v/>
      </c>
      <c r="AH46" s="196" t="str">
        <f>IF(ISERROR(発注情報!AR265)=TRUE,"",IF(OR(発注情報!AR265="",発注情報!AR265=0),"",発注情報!AR265))</f>
        <v/>
      </c>
      <c r="AI46" s="192" t="str">
        <f>IF(ISERROR(発注情報!AS265)=TRUE,"",IF(OR(発注情報!AS265="",発注情報!AS265=0),"",発注情報!AS265))</f>
        <v/>
      </c>
    </row>
    <row r="47" spans="1:75" ht="18.75" customHeight="1" x14ac:dyDescent="0.15">
      <c r="A47" s="178" t="str">
        <f t="shared" si="2"/>
        <v/>
      </c>
      <c r="B47" s="184" t="str">
        <f>IF(ISERROR(発注情報!L266)=TRUE,"",IF(OR(発注情報!L266="",発注情報!L266=0),"",IF(発注情報!K266=発注情報!$K$80,発注情報!L266&amp;" (SUP.)",IF(発注情報!K266=発注情報!$K$81,発注情報!L266&amp;" (EXH.)",発注情報!L266))))</f>
        <v/>
      </c>
      <c r="C47" s="180" t="str">
        <f>IF(ISERROR(発注情報!M266)=TRUE,"",IF(OR(発注情報!M266="",発注情報!M266=0),"",発注情報!M266))</f>
        <v/>
      </c>
      <c r="D47" s="180" t="str">
        <f>IF(C47="","",C47*発注情報!$D$2)</f>
        <v/>
      </c>
      <c r="E47" s="295" t="str">
        <f>IF(ISERROR(発注情報!O266)=TRUE,"",IF(OR(発注情報!O266="",発注情報!O266=0),"",発注情報!O266))</f>
        <v/>
      </c>
      <c r="F47" s="295" t="str">
        <f>IF(ISERROR(発注情報!P266)=TRUE,"",IF(OR(発注情報!P266="",発注情報!P266=0),"",発注情報!P266))</f>
        <v/>
      </c>
      <c r="G47" s="295" t="str">
        <f>IF(ISERROR(発注情報!Q266)=TRUE,"",IF(OR(発注情報!Q266="",発注情報!Q266=0),"",発注情報!Q266))</f>
        <v/>
      </c>
      <c r="H47" s="196" t="str">
        <f>IF(ISERROR(発注情報!R266)=TRUE,"",IF(OR(発注情報!R266="",発注情報!R266=0),"",発注情報!R266))</f>
        <v/>
      </c>
      <c r="I47" s="192" t="str">
        <f>IF(ISERROR(発注情報!S266)=TRUE,"",IF(OR(発注情報!S266="",発注情報!S266=0),"",発注情報!S266))</f>
        <v/>
      </c>
      <c r="J47" s="193" t="str">
        <f>IF(ISERROR(発注情報!T266)=TRUE,"",IF(OR(発注情報!T266="",発注情報!T266=0),"",発注情報!T266))</f>
        <v/>
      </c>
      <c r="K47" s="193" t="str">
        <f>IF(ISERROR(発注情報!U266)=TRUE,"",IF(OR(発注情報!U266="",発注情報!U266=0),"",発注情報!U266))</f>
        <v/>
      </c>
      <c r="L47" s="193" t="str">
        <f>IF(ISERROR(発注情報!V266)=TRUE,"",IF(OR(発注情報!V266="",発注情報!V266=0),"",発注情報!V266))</f>
        <v/>
      </c>
      <c r="M47" s="193" t="str">
        <f>IF(ISERROR(発注情報!W266)=TRUE,"",IF(OR(発注情報!W266="",発注情報!W266=0),"",発注情報!W266))</f>
        <v/>
      </c>
      <c r="N47" s="193" t="str">
        <f>IF(ISERROR(発注情報!X266)=TRUE,"",IF(OR(発注情報!X266="",発注情報!X266=0),"",発注情報!X266))</f>
        <v/>
      </c>
      <c r="O47" s="193" t="str">
        <f>IF(ISERROR(発注情報!Y266)=TRUE,"",IF(OR(発注情報!Y266="",発注情報!Y266=0),"",発注情報!Y266))</f>
        <v/>
      </c>
      <c r="P47" s="193" t="str">
        <f>IF(ISERROR(発注情報!Z266)=TRUE,"",IF(OR(発注情報!Z266="",発注情報!Z266=0),"",発注情報!Z266))</f>
        <v/>
      </c>
      <c r="Q47" s="193" t="str">
        <f>IF(ISERROR(発注情報!AA266)=TRUE,"",IF(OR(発注情報!AA266="",発注情報!AA266=0),"",発注情報!AA266))</f>
        <v/>
      </c>
      <c r="R47" s="193" t="str">
        <f>IF(ISERROR(発注情報!AB266)=TRUE,"",IF(OR(発注情報!AB266="",発注情報!AB266=0),"",発注情報!AB266))</f>
        <v/>
      </c>
      <c r="S47" s="193" t="str">
        <f>IF(ISERROR(発注情報!AC266)=TRUE,"",IF(OR(発注情報!AC266="",発注情報!AC266=0),"",発注情報!AC266))</f>
        <v/>
      </c>
      <c r="T47" s="193" t="str">
        <f>IF(ISERROR(発注情報!AD266)=TRUE,"",IF(OR(発注情報!AD266="",発注情報!AD266=0),"",発注情報!AD266))</f>
        <v/>
      </c>
      <c r="U47" s="193" t="str">
        <f>IF(ISERROR(発注情報!AE266)=TRUE,"",IF(OR(発注情報!AE266="",発注情報!AE266=0),"",発注情報!AE266))</f>
        <v/>
      </c>
      <c r="V47" s="193" t="str">
        <f>IF(ISERROR(発注情報!AF266)=TRUE,"",IF(OR(発注情報!AF266="",発注情報!AF266=0),"",発注情報!AF266))</f>
        <v/>
      </c>
      <c r="W47" s="193" t="str">
        <f>IF(ISERROR(発注情報!AG266)=TRUE,"",IF(OR(発注情報!AG266="",発注情報!AG266=0),"",発注情報!AG266))</f>
        <v/>
      </c>
      <c r="X47" s="193" t="str">
        <f>IF(ISERROR(発注情報!AH266)=TRUE,"",IF(OR(発注情報!AH266="",発注情報!AH266=0),"",発注情報!AH266))</f>
        <v/>
      </c>
      <c r="Y47" s="193" t="str">
        <f>IF(ISERROR(発注情報!AI266)=TRUE,"",IF(OR(発注情報!AI266="",発注情報!AI266=0),"",発注情報!AI266))</f>
        <v/>
      </c>
      <c r="Z47" s="193" t="str">
        <f>IF(ISERROR(発注情報!AJ266)=TRUE,"",IF(OR(発注情報!AJ266="",発注情報!AJ266=0),"",発注情報!AJ266))</f>
        <v/>
      </c>
      <c r="AA47" s="193" t="str">
        <f>IF(ISERROR(発注情報!AK266)=TRUE,"",IF(OR(発注情報!AK266="",発注情報!AK266=0),"",発注情報!AK266))</f>
        <v/>
      </c>
      <c r="AB47" s="193" t="str">
        <f>IF(ISERROR(発注情報!AL266)=TRUE,"",IF(OR(発注情報!AL266="",発注情報!AL266=0),"",発注情報!AL266))</f>
        <v/>
      </c>
      <c r="AC47" s="193" t="str">
        <f>IF(ISERROR(発注情報!AM266)=TRUE,"",IF(OR(発注情報!AM266="",発注情報!AM266=0),"",発注情報!AM266))</f>
        <v/>
      </c>
      <c r="AD47" s="193" t="str">
        <f>IF(ISERROR(発注情報!AN266)=TRUE,"",IF(OR(発注情報!AN266="",発注情報!AN266=0),"",発注情報!AN266))</f>
        <v/>
      </c>
      <c r="AE47" s="193" t="str">
        <f>IF(ISERROR(発注情報!AO266)=TRUE,"",IF(OR(発注情報!AO266="",発注情報!AO266=0),"",発注情報!AO266))</f>
        <v/>
      </c>
      <c r="AF47" s="193" t="str">
        <f>IF(ISERROR(発注情報!AP266)=TRUE,"",IF(OR(発注情報!AP266="",発注情報!AP266=0),"",発注情報!AP266))</f>
        <v/>
      </c>
      <c r="AG47" s="193" t="str">
        <f>IF(ISERROR(発注情報!AQ266)=TRUE,"",IF(OR(発注情報!AQ266="",発注情報!AQ266=0),"",発注情報!AQ266))</f>
        <v/>
      </c>
      <c r="AH47" s="196" t="str">
        <f>IF(ISERROR(発注情報!AR266)=TRUE,"",IF(OR(発注情報!AR266="",発注情報!AR266=0),"",発注情報!AR266))</f>
        <v/>
      </c>
      <c r="AI47" s="192" t="str">
        <f>IF(ISERROR(発注情報!AS266)=TRUE,"",IF(OR(発注情報!AS266="",発注情報!AS266=0),"",発注情報!AS266))</f>
        <v/>
      </c>
    </row>
    <row r="48" spans="1:75" ht="18.75" customHeight="1" x14ac:dyDescent="0.15">
      <c r="B48" s="296"/>
      <c r="D48" s="97"/>
      <c r="H48" s="297"/>
      <c r="I48" s="298"/>
      <c r="J48" s="25" t="str">
        <f>IF(OR(COUNTIF(J36:AG47,"A'")&gt;0,COUNTIF(J36:AG47,"B'")&gt;0,COUNTIF(J36:AG47,"A'B'")&gt;0),"A'＝上配管形バルブAポート、B'＝上配管形バルブBポート","")</f>
        <v/>
      </c>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7"/>
      <c r="AI48" s="29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row>
    <row r="56" spans="2:35" ht="15.75" customHeight="1" x14ac:dyDescent="0.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row>
    <row r="57" spans="2:35" ht="15.75" customHeight="1" x14ac:dyDescent="0.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row>
    <row r="58" spans="2:35" ht="15.75" customHeight="1" x14ac:dyDescent="0.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row>
    <row r="59" spans="2:35" ht="15.75" customHeight="1" x14ac:dyDescent="0.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row>
    <row r="60" spans="2:35" ht="15.75" customHeight="1" x14ac:dyDescent="0.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row>
    <row r="61" spans="2:35" ht="15.75" customHeight="1" x14ac:dyDescent="0.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row>
    <row r="62" spans="2:35" ht="15.75" customHeight="1" x14ac:dyDescent="0.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row>
    <row r="63" spans="2:35" ht="17.25" customHeight="1" x14ac:dyDescent="0.15">
      <c r="AH63" s="777" t="str">
        <f>IF(B33="","",$AF$33)</f>
        <v/>
      </c>
      <c r="AI63" s="777"/>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2025-03-05T03:08:07Z</cp:lastPrinted>
  <dcterms:created xsi:type="dcterms:W3CDTF">2009-11-25T00:43:57Z</dcterms:created>
  <dcterms:modified xsi:type="dcterms:W3CDTF">2025-03-05T03:08:08Z</dcterms:modified>
</cp:coreProperties>
</file>